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xxftoAWo8zyzfIDNYuhkryrIpgzGtnILf5NsPc4NDMsoBtRT70A7++g5hBSSsX7CMRODbof1BNTp5r0A+l0rUw==" workbookSaltValue="8ycWH+vQEI0Wm0Nl19/Qug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C270" i="82"/>
  <c r="AB270" i="82"/>
  <c r="A270" i="82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I39" i="83" l="1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D38" i="83" s="1"/>
  <c r="AL336" i="83"/>
  <c r="AE336" i="83"/>
  <c r="AD336" i="83"/>
  <c r="W336" i="83"/>
  <c r="V336" i="83"/>
  <c r="O336" i="83"/>
  <c r="N336" i="83"/>
  <c r="AM308" i="83"/>
  <c r="AD37" i="83" s="1"/>
  <c r="AL308" i="83"/>
  <c r="AE308" i="83"/>
  <c r="AD308" i="83"/>
  <c r="W308" i="83"/>
  <c r="V308" i="83"/>
  <c r="O308" i="83"/>
  <c r="I37" i="83" s="1"/>
  <c r="N308" i="83"/>
  <c r="AM280" i="83"/>
  <c r="AD36" i="83" s="1"/>
  <c r="AL280" i="83"/>
  <c r="AE280" i="83"/>
  <c r="AD280" i="83"/>
  <c r="W280" i="83"/>
  <c r="V280" i="83"/>
  <c r="O280" i="83"/>
  <c r="N280" i="83"/>
  <c r="AM252" i="83"/>
  <c r="AD35" i="83" s="1"/>
  <c r="AL252" i="83"/>
  <c r="AE252" i="83"/>
  <c r="AD252" i="83"/>
  <c r="W252" i="83"/>
  <c r="V252" i="83"/>
  <c r="O252" i="83"/>
  <c r="N252" i="83"/>
  <c r="AM224" i="83"/>
  <c r="AD34" i="83" s="1"/>
  <c r="AL224" i="83"/>
  <c r="AE224" i="83"/>
  <c r="AD224" i="83"/>
  <c r="W224" i="83"/>
  <c r="V224" i="83"/>
  <c r="O224" i="83"/>
  <c r="N224" i="83"/>
  <c r="AM196" i="83"/>
  <c r="AD33" i="83" s="1"/>
  <c r="AL196" i="83"/>
  <c r="AE196" i="83"/>
  <c r="AD196" i="83"/>
  <c r="W196" i="83"/>
  <c r="V196" i="83"/>
  <c r="O196" i="83"/>
  <c r="N196" i="83"/>
  <c r="AM168" i="83"/>
  <c r="AD32" i="83" s="1"/>
  <c r="AL168" i="83"/>
  <c r="AE168" i="83"/>
  <c r="AD168" i="83"/>
  <c r="W168" i="83"/>
  <c r="V168" i="83"/>
  <c r="O168" i="83"/>
  <c r="N168" i="83"/>
  <c r="AM140" i="83"/>
  <c r="AD31" i="83" s="1"/>
  <c r="AL140" i="83"/>
  <c r="AE140" i="83"/>
  <c r="AD140" i="83"/>
  <c r="W140" i="83"/>
  <c r="V140" i="83"/>
  <c r="O140" i="83"/>
  <c r="I31" i="83" s="1"/>
  <c r="N140" i="83"/>
  <c r="AM112" i="83"/>
  <c r="AD30" i="83" s="1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2" i="83" l="1"/>
  <c r="I34" i="83"/>
  <c r="I36" i="83"/>
  <c r="I33" i="83"/>
  <c r="I35" i="83"/>
  <c r="I38" i="83"/>
  <c r="P30" i="83"/>
  <c r="P31" i="83"/>
  <c r="P32" i="83"/>
  <c r="P33" i="83"/>
  <c r="P34" i="83"/>
  <c r="P35" i="83"/>
  <c r="P36" i="83"/>
  <c r="P37" i="83"/>
  <c r="P38" i="83"/>
  <c r="W30" i="83"/>
  <c r="W31" i="83"/>
  <c r="W32" i="83"/>
  <c r="W33" i="83"/>
  <c r="W34" i="83"/>
  <c r="W35" i="83"/>
  <c r="W36" i="83"/>
  <c r="W37" i="83"/>
  <c r="W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G53" i="83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A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R307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Z77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33" i="83"/>
  <c r="Z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AC245" i="83" l="1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G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334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245" i="83"/>
  <c r="AH245" i="83"/>
  <c r="AG245" i="83"/>
  <c r="AI245" i="83"/>
  <c r="AK328" i="83"/>
  <c r="AG328" i="83"/>
  <c r="AI328" i="83"/>
  <c r="AH328" i="83"/>
  <c r="AH243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90" i="83"/>
  <c r="AI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H302" i="83"/>
  <c r="AG302" i="83"/>
  <c r="AK299" i="83"/>
  <c r="AH299" i="83"/>
  <c r="AI299" i="83"/>
  <c r="AG299" i="83"/>
  <c r="AK326" i="83"/>
  <c r="AG326" i="83"/>
  <c r="AI326" i="83"/>
  <c r="AH326" i="83"/>
  <c r="AI247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Y138" i="83" l="1"/>
  <c r="AH158" i="83"/>
  <c r="AH190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H278" i="83" l="1"/>
  <c r="L41" i="83"/>
  <c r="AO302" i="83"/>
  <c r="S226" i="83"/>
  <c r="O34" i="83" s="1"/>
  <c r="AP302" i="83"/>
  <c r="L43" i="83"/>
  <c r="AP272" i="83"/>
  <c r="AO107" i="83"/>
  <c r="AQ107" i="83"/>
  <c r="AK222" i="83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O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G308" i="83" s="1"/>
  <c r="AO188" i="83"/>
  <c r="AB80" i="83"/>
  <c r="AB84" i="83" s="1"/>
  <c r="AK276" i="83"/>
  <c r="AG276" i="83"/>
  <c r="AG280" i="83" s="1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S39" i="83" l="1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/>
  <c r="AJ33" i="83" s="1"/>
  <c r="AQ310" i="83" l="1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<sst xmlns="http://schemas.openxmlformats.org/spreadsheetml/2006/main" count="65903" uniqueCount="755">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</sst>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1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1155769.58</v>
      </c>
    </row>
    <row r="4" spans="1:29" x14ac:dyDescent="0.25">
      <c r="A4" s="2">
        <f>Results!$D$3</f>
        <v>3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3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0.77967797453697307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0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5.7767307988087414E-2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3.2349692473328953E-3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7.0315651001055302E-2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6.5485662194273537E-4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8.8349240604608692E-2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7.160968459290537E-2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6.942232692011914E-2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6.8422326920119139E-2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6.6422326920119137E-2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1.4123667530849548E-2</v>
      </c>
      <c r="AB5" s="2">
        <f>SUMIFS(PERSALDATA!$G$2:$G$20871,PERSALDATA!$A$2:$A$20871,WORKING!A5,PERSALDATA!$D$2:$D$20871,WORKING!B5,PERSALDATA!$E$2:$E$20871,WORKING!C5,PERSALDATA!$F$2:$F$20871,"S&amp;W: BASIC SALARY (RES)")</f>
        <v>3</v>
      </c>
      <c r="AC5" s="2">
        <f>SUMIFS(PERSALDATA!$H$2:$H$20871,PERSALDATA!$A$2:$A$20871,WORKING!A5,PERSALDATA!$D$2:$D$20871,WORKING!B5,PERSALDATA!$E$2:$E$20871,WORKING!C5)</f>
        <v>124637.97</v>
      </c>
    </row>
    <row r="6" spans="1:29" x14ac:dyDescent="0.25">
      <c r="A6" s="2">
        <f>Results!$D$3</f>
        <v>3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0.73113811358397296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0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0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0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0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4.5800059478102778E-4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0.26840388582124602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7.5999999999999998E-2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7.0000000000000007E-2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6.9000000000000006E-2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6.7000000000000004E-2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1.4993129991078285E-2</v>
      </c>
      <c r="AB6" s="2">
        <f>SUMIFS(PERSALDATA!$G$2:$G$20871,PERSALDATA!$A$2:$A$20871,WORKING!A6,PERSALDATA!$D$2:$D$20871,WORKING!B6,PERSALDATA!$E$2:$E$20871,WORKING!C6,PERSALDATA!$F$2:$F$20871,"S&amp;W: BASIC SALARY (RES)")</f>
        <v>1</v>
      </c>
      <c r="AC6" s="2">
        <f>SUMIFS(PERSALDATA!$H$2:$H$20871,PERSALDATA!$A$2:$A$20871,WORKING!A6,PERSALDATA!$D$2:$D$20871,WORKING!B6,PERSALDATA!$E$2:$E$20871,WORKING!C6)</f>
        <v>114563.17</v>
      </c>
    </row>
    <row r="7" spans="1:29" x14ac:dyDescent="0.25">
      <c r="A7" s="2">
        <f>Results!$D$3</f>
        <v>3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0.72835613630189155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1.0302506554734173E-2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6.1727477758103728E-2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1.8020098771585086E-2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4.882186250090019E-2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9.4685588043768573E-2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0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3.6653547672473995E-4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3.7719794592291911E-2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7.1992217765396702E-2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7.0115053159932467E-2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6.9115053159932466E-2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6.7115053159932464E-2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1.3336261863964069E-2</v>
      </c>
      <c r="AB7" s="2">
        <f>SUMIFS(PERSALDATA!$G$2:$G$20871,PERSALDATA!$A$2:$A$20871,WORKING!A7,PERSALDATA!$D$2:$D$20871,WORKING!B7,PERSALDATA!$E$2:$E$20871,WORKING!C7,PERSALDATA!$F$2:$F$20871,"S&amp;W: BASIC SALARY (RES)")</f>
        <v>3</v>
      </c>
      <c r="AC7" s="2">
        <f>SUMIFS(PERSALDATA!$H$2:$H$20871,PERSALDATA!$A$2:$A$20871,WORKING!A7,PERSALDATA!$D$2:$D$20871,WORKING!B7,PERSALDATA!$E$2:$E$20871,WORKING!C7)</f>
        <v>524887.80000000005</v>
      </c>
    </row>
    <row r="8" spans="1:29" x14ac:dyDescent="0.25">
      <c r="A8" s="2">
        <f>Results!$D$3</f>
        <v>3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0.7395238152510466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6.5898832204478702E-2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4.7654934702527685E-2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0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2.2346382237810682E-2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9.6137053171636358E-2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0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2.9987813195984242E-4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2.8139104300540157E-2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7.2691074313937246E-2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6.9858646386541878E-2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6.8858646386541891E-2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6.685864638654189E-2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1.3945482073915527E-2</v>
      </c>
      <c r="AB8" s="2">
        <f>SUMIFS(PERSALDATA!$G$2:$G$20871,PERSALDATA!$A$2:$A$20871,WORKING!A8,PERSALDATA!$D$2:$D$20871,WORKING!B8,PERSALDATA!$E$2:$E$20871,WORKING!C8,PERSALDATA!$F$2:$F$20871,"S&amp;W: BASIC SALARY (RES)")</f>
        <v>7</v>
      </c>
      <c r="AC8" s="2">
        <f>SUMIFS(PERSALDATA!$H$2:$H$20871,PERSALDATA!$A$2:$A$20871,WORKING!A8,PERSALDATA!$D$2:$D$20871,WORKING!B8,PERSALDATA!$E$2:$E$20871,WORKING!C8)</f>
        <v>661001.85</v>
      </c>
    </row>
    <row r="9" spans="1:29" x14ac:dyDescent="0.25">
      <c r="A9" s="2">
        <f>Results!$D$3</f>
        <v>3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0.81074131627045398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0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3.5117763414954817E-2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0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4.8457892754293574E-2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0.10539567800140739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0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2.8734955889008645E-4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0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7.4009460479023514E-2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7.0375690757164849E-2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6.9375690757164848E-2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6.7375690757164847E-2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1.3742054914077919E-2</v>
      </c>
      <c r="AB9" s="2">
        <f>SUMIFS(PERSALDATA!$G$2:$G$20871,PERSALDATA!$A$2:$A$20871,WORKING!A9,PERSALDATA!$D$2:$D$20871,WORKING!B9,PERSALDATA!$E$2:$E$20871,WORKING!C9,PERSALDATA!$F$2:$F$20871,"S&amp;W: BASIC SALARY (RES)")</f>
        <v>3</v>
      </c>
      <c r="AC9" s="2">
        <f>SUMIFS(PERSALDATA!$H$2:$H$20871,PERSALDATA!$A$2:$A$20871,WORKING!A9,PERSALDATA!$D$2:$D$20871,WORKING!B9,PERSALDATA!$E$2:$E$20871,WORKING!C9)</f>
        <v>162311.02000000002</v>
      </c>
    </row>
    <row r="10" spans="1:29" x14ac:dyDescent="0.25">
      <c r="A10" s="2">
        <f>Results!$D$3</f>
        <v>3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0.7631136216701444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5.8842922506326965E-2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2.9942629351826101E-2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6.5449930020748236E-3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1.0555965046096155E-2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9.9204018449146322E-2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8.8922479977458797E-3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2.0504522468198119E-4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1.6533711569894718E-2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6.1648451820626874E-3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7.3872143679906577E-2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6.9858913182173188E-2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6.8858913182173187E-2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6.6858913182173199E-2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1.4389445405660936E-2</v>
      </c>
      <c r="AB10" s="2">
        <f>SUMIFS(PERSALDATA!$G$2:$G$20871,PERSALDATA!$A$2:$A$20871,WORKING!A10,PERSALDATA!$D$2:$D$20871,WORKING!B10,PERSALDATA!$E$2:$E$20871,WORKING!C10,PERSALDATA!$F$2:$F$20871,"S&amp;W: BASIC SALARY (RES)")</f>
        <v>6</v>
      </c>
      <c r="AC10" s="2">
        <f>SUMIFS(PERSALDATA!$H$2:$H$20871,PERSALDATA!$A$2:$A$20871,WORKING!A10,PERSALDATA!$D$2:$D$20871,WORKING!B10,PERSALDATA!$E$2:$E$20871,WORKING!C10)</f>
        <v>1052011.82</v>
      </c>
    </row>
    <row r="11" spans="1:29" x14ac:dyDescent="0.25">
      <c r="A11" s="2">
        <f>Results!$D$3</f>
        <v>3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0.67173351697745187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4.6767253488439971E-2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3.718642330657531E-2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7.2151926217023021E-3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5.2260482295902168E-2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8.7324819747044383E-2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6.4617220873816258E-2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1.5808103491055607E-4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3.2737009654157163E-2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7.3905478580842912E-2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7.0412043001372798E-2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6.9412043001372797E-2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6.7412043001372796E-2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1.3655925200439178E-2</v>
      </c>
      <c r="AB11" s="2">
        <f>SUMIFS(PERSALDATA!$G$2:$G$20871,PERSALDATA!$A$2:$A$20871,WORKING!A11,PERSALDATA!$D$2:$D$20871,WORKING!B11,PERSALDATA!$E$2:$E$20871,WORKING!C11,PERSALDATA!$F$2:$F$20871,"S&amp;W: BASIC SALARY (RES)")</f>
        <v>3</v>
      </c>
      <c r="AC11" s="2">
        <f>SUMIFS(PERSALDATA!$H$2:$H$20871,PERSALDATA!$A$2:$A$20871,WORKING!A11,PERSALDATA!$D$2:$D$20871,WORKING!B11,PERSALDATA!$E$2:$E$20871,WORKING!C11)</f>
        <v>516317.47000000003</v>
      </c>
    </row>
    <row r="12" spans="1:29" x14ac:dyDescent="0.25">
      <c r="A12" s="2">
        <f>Results!$D$3</f>
        <v>3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0.78748129937791622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3.9697668581100472E-2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0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0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4.2813677342853775E-2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0.10237222509652988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0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1.2932166152470725E-4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2.7505807940074959E-2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0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7.6599391482799956E-2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7.0642205160142815E-2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6.9642205160142814E-2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6.7642205160142813E-2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1.435585501493432E-2</v>
      </c>
      <c r="AB12" s="2">
        <f>SUMIFS(PERSALDATA!$G$2:$G$20871,PERSALDATA!$A$2:$A$20871,WORKING!A12,PERSALDATA!$D$2:$D$20871,WORKING!B12,PERSALDATA!$E$2:$E$20871,WORKING!C12,PERSALDATA!$F$2:$F$20871,"S&amp;W: BASIC SALARY (RES)")</f>
        <v>0</v>
      </c>
      <c r="AC12" s="2">
        <f>SUMIFS(PERSALDATA!$H$2:$H$20871,PERSALDATA!$A$2:$A$20871,WORKING!A12,PERSALDATA!$D$2:$D$20871,WORKING!B12,PERSALDATA!$E$2:$E$20871,WORKING!C12)</f>
        <v>450813.88</v>
      </c>
    </row>
    <row r="13" spans="1:29" x14ac:dyDescent="0.25">
      <c r="A13" s="2">
        <f>Results!$D$3</f>
        <v>3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0.67326254009128117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4.2994987079265849E-2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9.0805061091392783E-4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1.9269184585229962E-3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6.8947664841776122E-3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8.7523771478390563E-2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0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1.1779698435560126E-4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0.13567940985553084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5.0691758957561221E-2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1.4881190788808287E-2</v>
      </c>
      <c r="AB13" s="2">
        <f>SUMIFS(PERSALDATA!$G$2:$G$20871,PERSALDATA!$A$2:$A$20871,WORKING!A13,PERSALDATA!$D$2:$D$20871,WORKING!B13,PERSALDATA!$E$2:$E$20871,WORKING!C13,PERSALDATA!$F$2:$F$20871,"S&amp;W: BASIC SALARY (RES)")</f>
        <v>10</v>
      </c>
      <c r="AC13" s="2">
        <f>SUMIFS(PERSALDATA!$H$2:$H$20871,PERSALDATA!$A$2:$A$20871,WORKING!A13,PERSALDATA!$D$2:$D$20871,WORKING!B13,PERSALDATA!$E$2:$E$20871,WORKING!C13)</f>
        <v>3365451.1800000006</v>
      </c>
    </row>
    <row r="14" spans="1:29" x14ac:dyDescent="0.25">
      <c r="A14" s="2">
        <f>Results!$D$3</f>
        <v>3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0.65114976593568363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8.6884360371296238E-2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2.7354269610385857E-4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0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8.0899873154560763E-4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8.4649243507055799E-2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0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8.843367384207922E-5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0.11090761815447962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6.5238036929993207E-2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1.4982435373477626E-2</v>
      </c>
      <c r="AB14" s="2">
        <f>SUMIFS(PERSALDATA!$G$2:$G$20871,PERSALDATA!$A$2:$A$20871,WORKING!A14,PERSALDATA!$D$2:$D$20871,WORKING!B14,PERSALDATA!$E$2:$E$20871,WORKING!C14,PERSALDATA!$F$2:$F$20871,"S&amp;W: BASIC SALARY (RES)")</f>
        <v>3</v>
      </c>
      <c r="AC14" s="2">
        <f>SUMIFS(PERSALDATA!$H$2:$H$20871,PERSALDATA!$A$2:$A$20871,WORKING!A14,PERSALDATA!$D$2:$D$20871,WORKING!B14,PERSALDATA!$E$2:$E$20871,WORKING!C14)</f>
        <v>1977753.41</v>
      </c>
    </row>
    <row r="15" spans="1:29" x14ac:dyDescent="0.25">
      <c r="A15" s="2">
        <f>Results!$D$3</f>
        <v>3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0.67544979777584513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1.3501321010301727E-2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1.0156626620193951E-3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9.9523171202126302E-3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7.9373575303381502E-2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1.0199507472265364E-2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7.9173703574740239E-5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0.15803186817769987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5.2396776774699616E-2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1.4834292697712897E-2</v>
      </c>
      <c r="AB15" s="2">
        <f>SUMIFS(PERSALDATA!$G$2:$G$20871,PERSALDATA!$A$2:$A$20871,WORKING!A15,PERSALDATA!$D$2:$D$20871,WORKING!B15,PERSALDATA!$E$2:$E$20871,WORKING!C15,PERSALDATA!$F$2:$F$20871,"S&amp;W: BASIC SALARY (RES)")</f>
        <v>10</v>
      </c>
      <c r="AC15" s="2">
        <f>SUMIFS(PERSALDATA!$H$2:$H$20871,PERSALDATA!$A$2:$A$20871,WORKING!A15,PERSALDATA!$D$2:$D$20871,WORKING!B15,PERSALDATA!$E$2:$E$20871,WORKING!C15)</f>
        <v>6627200.4000000004</v>
      </c>
    </row>
    <row r="16" spans="1:29" x14ac:dyDescent="0.25">
      <c r="A16" s="2">
        <f>Results!$D$3</f>
        <v>3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0.60860171308724353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4.2553524698217909E-2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1.6360554839777823E-2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1.5074828253240049E-2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4.5811847713502829E-2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1.8182494905677034E-2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6.252070538767544E-5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0.23286361812837258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2.048889766858053E-2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1.4527531443023916E-2</v>
      </c>
      <c r="AB16" s="2">
        <f>SUMIFS(PERSALDATA!$G$2:$G$20871,PERSALDATA!$A$2:$A$20871,WORKING!A16,PERSALDATA!$D$2:$D$20871,WORKING!B16,PERSALDATA!$E$2:$E$20871,WORKING!C16,PERSALDATA!$F$2:$F$20871,"S&amp;W: BASIC SALARY (RES)")</f>
        <v>3</v>
      </c>
      <c r="AC16" s="2">
        <f>SUMIFS(PERSALDATA!$H$2:$H$20871,PERSALDATA!$A$2:$A$20871,WORKING!A16,PERSALDATA!$D$2:$D$20871,WORKING!B16,PERSALDATA!$E$2:$E$20871,WORKING!C16)</f>
        <v>2610975.02</v>
      </c>
    </row>
    <row r="17" spans="1:29" x14ac:dyDescent="0.25">
      <c r="A17" s="2">
        <f>Results!$D$3</f>
        <v>3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0.58696177238108715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0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6.3849814402436363E-3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4.5770101087088967E-5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0.28426568379147321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0.12234179228610893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1.4999313448483695E-2</v>
      </c>
      <c r="AB17" s="2">
        <f>SUMIFS(PERSALDATA!$G$2:$G$20871,PERSALDATA!$A$2:$A$20871,WORKING!A17,PERSALDATA!$D$2:$D$20871,WORKING!B17,PERSALDATA!$E$2:$E$20871,WORKING!C17,PERSALDATA!$F$2:$F$20871,"S&amp;W: BASIC SALARY (RES)")</f>
        <v>4</v>
      </c>
      <c r="AC17" s="2">
        <f>SUMIFS(PERSALDATA!$H$2:$H$20871,PERSALDATA!$A$2:$A$20871,WORKING!A17,PERSALDATA!$D$2:$D$20871,WORKING!B17,PERSALDATA!$E$2:$E$20871,WORKING!C17)</f>
        <v>3057017.5</v>
      </c>
    </row>
    <row r="18" spans="1:29" x14ac:dyDescent="0.25">
      <c r="A18" s="2">
        <f>Results!$D$3</f>
        <v>3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0.60979139545752514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2.9670060775869027E-2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5.4448401347149287E-3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0.13720298894025273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0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0.21789071469163812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1.4918327397979275E-2</v>
      </c>
      <c r="AB18" s="2">
        <f>SUMIFS(PERSALDATA!$G$2:$G$20871,PERSALDATA!$A$2:$A$20871,WORKING!A18,PERSALDATA!$D$2:$D$20871,WORKING!B18,PERSALDATA!$E$2:$E$20871,WORKING!C18,PERSALDATA!$F$2:$F$20871,"S&amp;W: BASIC SALARY (RES)")</f>
        <v>2</v>
      </c>
      <c r="AC18" s="2">
        <f>SUMIFS(PERSALDATA!$H$2:$H$20871,PERSALDATA!$A$2:$A$20871,WORKING!A18,PERSALDATA!$D$2:$D$20871,WORKING!B18,PERSALDATA!$E$2:$E$20871,WORKING!C18)</f>
        <v>3798091.31</v>
      </c>
    </row>
    <row r="19" spans="1:29" x14ac:dyDescent="0.25">
      <c r="A19" s="2">
        <f>Results!$D$3</f>
        <v>3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3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3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3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3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3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0.56929558154283189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0.27633656421899061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2.596131504445226E-2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5.4230302537300275E-2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7.4008065026748088E-2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0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1.6817162967684075E-4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7.4786164292143839E-2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7.0553841387614988E-2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6.9553841387614987E-2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6.7553841387614985E-2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1.3794603161828557E-2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69333.930000000008</v>
      </c>
    </row>
    <row r="27" spans="1:29" x14ac:dyDescent="0.25">
      <c r="A27" s="2">
        <f>Results!$D$3</f>
        <v>3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0.73930114993759122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6.6811862919799681E-2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3.8058250538641286E-2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1.839187611000399E-2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4.1134625790514794E-2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9.6108530290191591E-2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0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1.9370441325738616E-4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7.3683457720130463E-2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7.0236436881471312E-2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6.9236436881471311E-2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6.7236436881471309E-2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1.3809201288863798E-2</v>
      </c>
      <c r="AB27" s="2">
        <f>SUMIFS(PERSALDATA!$G$2:$G$20871,PERSALDATA!$A$2:$A$20871,WORKING!A27,PERSALDATA!$D$2:$D$20871,WORKING!B27,PERSALDATA!$E$2:$E$20871,WORKING!C27,PERSALDATA!$F$2:$F$20871,"S&amp;W: BASIC SALARY (RES)")</f>
        <v>2</v>
      </c>
      <c r="AC27" s="2">
        <f>SUMIFS(PERSALDATA!$H$2:$H$20871,PERSALDATA!$A$2:$A$20871,WORKING!A27,PERSALDATA!$D$2:$D$20871,WORKING!B27,PERSALDATA!$E$2:$E$20871,WORKING!C27)</f>
        <v>662142.89</v>
      </c>
    </row>
    <row r="28" spans="1:29" x14ac:dyDescent="0.25">
      <c r="A28" s="2">
        <f>Results!$D$3</f>
        <v>3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0.83459319815870125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0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2.6458484256937285E-2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3.0280265316272668E-2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0.10849666008673561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1.7139218135327151E-4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7.4413078910900585E-2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7.0189619137174725E-2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6.9189619137174738E-2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6.7189619137174722E-2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1.4146347873681554E-2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170077.77</v>
      </c>
    </row>
    <row r="29" spans="1:29" x14ac:dyDescent="0.25">
      <c r="A29" s="2">
        <f>Results!$D$3</f>
        <v>3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3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0.69873092005743898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5.7667821840720841E-2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8.2336624642386058E-2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4.3782023646650396E-2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9.0834609065215552E-2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0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1.2002313378995538E-4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1.7795591235998609E-2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8.7323863777997845E-3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1.3106419928657605E-2</v>
      </c>
      <c r="AB30" s="2">
        <f>SUMIFS(PERSALDATA!$G$2:$G$20871,PERSALDATA!$A$2:$A$20871,WORKING!A30,PERSALDATA!$D$2:$D$20871,WORKING!B30,PERSALDATA!$E$2:$E$20871,WORKING!C30,PERSALDATA!$F$2:$F$20871,"S&amp;W: BASIC SALARY (RES)")</f>
        <v>1</v>
      </c>
      <c r="AC30" s="2">
        <f>SUMIFS(PERSALDATA!$H$2:$H$20871,PERSALDATA!$A$2:$A$20871,WORKING!A30,PERSALDATA!$D$2:$D$20871,WORKING!B30,PERSALDATA!$E$2:$E$20871,WORKING!C30)</f>
        <v>582887.62999999989</v>
      </c>
    </row>
    <row r="31" spans="1:29" x14ac:dyDescent="0.25">
      <c r="A31" s="2">
        <f>Results!$D$3</f>
        <v>3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0.60297387368019018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0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2.5256022723688797E-3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1.017455594069133E-2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7.8386410493101744E-2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5.238185134138737E-2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8.2385640464208962E-5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0.16985616941971693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8.3619151212079301E-2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1.4846145876282666E-2</v>
      </c>
      <c r="AB31" s="2">
        <f>SUMIFS(PERSALDATA!$G$2:$G$20871,PERSALDATA!$A$2:$A$20871,WORKING!A31,PERSALDATA!$D$2:$D$20871,WORKING!B31,PERSALDATA!$E$2:$E$20871,WORKING!C31,PERSALDATA!$F$2:$F$20871,"S&amp;W: BASIC SALARY (RES)")</f>
        <v>1</v>
      </c>
      <c r="AC31" s="2">
        <f>SUMIFS(PERSALDATA!$H$2:$H$20871,PERSALDATA!$A$2:$A$20871,WORKING!A31,PERSALDATA!$D$2:$D$20871,WORKING!B31,PERSALDATA!$E$2:$E$20871,WORKING!C31)</f>
        <v>778412.35000000009</v>
      </c>
    </row>
    <row r="32" spans="1:29" x14ac:dyDescent="0.25">
      <c r="A32" s="2">
        <f>Results!$D$3</f>
        <v>3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0.42980190599510598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0.31942457946520081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0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6.9100216331663385E-3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5.5874051035692283E-2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5.5951980724110768E-5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0.18793348989011055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1.4895510395791643E-2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208392.97999999998</v>
      </c>
    </row>
    <row r="33" spans="1:29" x14ac:dyDescent="0.25">
      <c r="A33" s="2">
        <f>Results!$D$3</f>
        <v>3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0.69646993698058546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6.3016790833219677E-2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0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9.0540925498628702E-2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6.5471985172560647E-5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0.14990687470239369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1.4999017920222412E-2</v>
      </c>
      <c r="AB33" s="2">
        <f>SUMIFS(PERSALDATA!$G$2:$G$20871,PERSALDATA!$A$2:$A$20871,WORKING!A33,PERSALDATA!$D$2:$D$20871,WORKING!B33,PERSALDATA!$E$2:$E$20871,WORKING!C33,PERSALDATA!$F$2:$F$20871,"S&amp;W: BASIC SALARY (RES)")</f>
        <v>1</v>
      </c>
      <c r="AC33" s="2">
        <f>SUMIFS(PERSALDATA!$H$2:$H$20871,PERSALDATA!$A$2:$A$20871,WORKING!A33,PERSALDATA!$D$2:$D$20871,WORKING!B33,PERSALDATA!$E$2:$E$20871,WORKING!C33)</f>
        <v>979502.90999999992</v>
      </c>
    </row>
    <row r="34" spans="1:29" x14ac:dyDescent="0.25">
      <c r="A34" s="2">
        <f>Results!$D$3</f>
        <v>3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3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3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3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0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0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0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0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0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0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0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1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0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0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7.5999999999999998E-2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7.0000000000000007E-2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6.9000000000000006E-2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6.7000000000000004E-2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1.4999999999999999E-2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6382.12</v>
      </c>
    </row>
    <row r="40" spans="1:29" x14ac:dyDescent="0.25">
      <c r="A40" s="2">
        <f>Results!$D$3</f>
        <v>3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0.78483279279812213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0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0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0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0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4.8919301926596086E-4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0.21467801418261184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7.5999999999999998E-2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7.0000000000000007E-2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6.9000000000000006E-2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6.7000000000000004E-2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1.4992662104711008E-2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95340.69</v>
      </c>
    </row>
    <row r="41" spans="1:29" x14ac:dyDescent="0.25">
      <c r="A41" s="2">
        <f>Results!$D$3</f>
        <v>3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0.75500961789153653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0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6.1587352421306765E-2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0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9.8150394946004998E-2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3.9894918290690935E-4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8.4853685558244879E-2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7.1319361215980689E-2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6.9384126475786956E-2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6.8384126475786941E-2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6.6384126475786939E-2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1.4070205475936797E-2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14613.39</v>
      </c>
    </row>
    <row r="42" spans="1:29" x14ac:dyDescent="0.25">
      <c r="A42" s="2">
        <f>Results!$D$3</f>
        <v>3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0.726944351198616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0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1.0517179005588571E-3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0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2.2671415352169258E-3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0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3.2020135770236929E-4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0.2694165880079058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7.5920069439557522E-2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6.9989482820994403E-2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6.8989482820994416E-2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6.6989482820994414E-2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1.497942121112608E-2</v>
      </c>
      <c r="AB42" s="2">
        <f>SUMIFS(PERSALDATA!$G$2:$G$20871,PERSALDATA!$A$2:$A$20871,WORKING!A42,PERSALDATA!$D$2:$D$20871,WORKING!B42,PERSALDATA!$E$2:$E$20871,WORKING!C42,PERSALDATA!$F$2:$F$20871,"S&amp;W: BASIC SALARY (RES)")</f>
        <v>10</v>
      </c>
      <c r="AC42" s="2">
        <f>SUMIFS(PERSALDATA!$H$2:$H$20871,PERSALDATA!$A$2:$A$20871,WORKING!A42,PERSALDATA!$D$2:$D$20871,WORKING!B42,PERSALDATA!$E$2:$E$20871,WORKING!C42)</f>
        <v>855742.78</v>
      </c>
    </row>
    <row r="43" spans="1:29" x14ac:dyDescent="0.25">
      <c r="A43" s="2">
        <f>Results!$D$3</f>
        <v>3</v>
      </c>
      <c r="B43" s="2">
        <v>3</v>
      </c>
      <c r="C43" s="2">
        <v>7</v>
      </c>
      <c r="D43" s="62" t="str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/>
      </c>
      <c r="E43" s="62" t="str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/>
      </c>
      <c r="F43" s="62" t="str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/>
      </c>
      <c r="G43" s="69" t="str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/>
      </c>
      <c r="H43" s="62" t="str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/>
      </c>
      <c r="I43" s="62" t="str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/>
      </c>
      <c r="J43" s="62" t="str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/>
      </c>
      <c r="K43" s="62" t="str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/>
      </c>
      <c r="L43" s="62" t="str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/>
      </c>
      <c r="M43" s="62" t="str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/>
      </c>
      <c r="N43" s="62" t="str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/>
      </c>
      <c r="O43" s="62" t="str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/>
      </c>
      <c r="P43" s="62" t="str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/>
      </c>
      <c r="Q43" s="62" t="str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/>
      </c>
      <c r="R43" s="62" t="str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/>
      </c>
      <c r="S43" s="62" t="str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/>
      </c>
      <c r="T43" s="62" t="str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/>
      </c>
      <c r="U43" s="62" t="str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/>
      </c>
      <c r="V43" s="62" t="str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/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0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3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0.72509041111097283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5.2352435382013854E-2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3.0145011861822918E-2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2.1867095906115991E-2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7.530872320084521E-2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4.1099206755545008E-2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1.95272687949364E-4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5.3941843094734765E-2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7.4015118441187078E-2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7.002655631997351E-2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6.9026556319973509E-2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6.7026556319973507E-2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1.4216889293161674E-2</v>
      </c>
      <c r="AB44" s="2">
        <f>SUMIFS(PERSALDATA!$G$2:$G$20871,PERSALDATA!$A$2:$A$20871,WORKING!A44,PERSALDATA!$D$2:$D$20871,WORKING!B44,PERSALDATA!$E$2:$E$20871,WORKING!C44,PERSALDATA!$F$2:$F$20871,"S&amp;W: BASIC SALARY (RES)")</f>
        <v>2</v>
      </c>
      <c r="AC44" s="2">
        <f>SUMIFS(PERSALDATA!$H$2:$H$20871,PERSALDATA!$A$2:$A$20871,WORKING!A44,PERSALDATA!$D$2:$D$20871,WORKING!B44,PERSALDATA!$E$2:$E$20871,WORKING!C44)</f>
        <v>417979.60000000003</v>
      </c>
    </row>
    <row r="45" spans="1:29" x14ac:dyDescent="0.25">
      <c r="A45" s="2">
        <f>Results!$D$3</f>
        <v>3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0.71278999659746478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0.11879833276624413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2.9251797522957784E-2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4.6349261205579341E-2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9.266231801248534E-2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0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1.4829389526855991E-4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7.4425753045133311E-2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7.0402720942854116E-2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6.9402720942854115E-2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6.7402720942854114E-2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1.3863759710642912E-2</v>
      </c>
      <c r="AB45" s="2">
        <f>SUMIFS(PERSALDATA!$G$2:$G$20871,PERSALDATA!$A$2:$A$20871,WORKING!A45,PERSALDATA!$D$2:$D$20871,WORKING!B45,PERSALDATA!$E$2:$E$20871,WORKING!C45,PERSALDATA!$F$2:$F$20871,"S&amp;W: BASIC SALARY (RES)")</f>
        <v>1</v>
      </c>
      <c r="AC45" s="2">
        <f>SUMIFS(PERSALDATA!$H$2:$H$20871,PERSALDATA!$A$2:$A$20871,WORKING!A45,PERSALDATA!$D$2:$D$20871,WORKING!B45,PERSALDATA!$E$2:$E$20871,WORKING!C45)</f>
        <v>235882.94</v>
      </c>
    </row>
    <row r="46" spans="1:29" x14ac:dyDescent="0.25">
      <c r="A46" s="2">
        <f>Results!$D$3</f>
        <v>3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0.77668853935383575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6.9455108557867615E-2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0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5.2751214151816092E-2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0.10096927707850641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1.3586085797413517E-4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7.6738516998125422E-2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7.0791268212277242E-2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6.9791268212277241E-2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6.7791268212277253E-2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1.4206693874853146E-2</v>
      </c>
      <c r="AB46" s="2">
        <f>SUMIFS(PERSALDATA!$G$2:$G$20871,PERSALDATA!$A$2:$A$20871,WORKING!A46,PERSALDATA!$D$2:$D$20871,WORKING!B46,PERSALDATA!$E$2:$E$20871,WORKING!C46,PERSALDATA!$F$2:$F$20871,"S&amp;W: BASIC SALARY (RES)")</f>
        <v>1</v>
      </c>
      <c r="AC46" s="2">
        <f>SUMIFS(PERSALDATA!$H$2:$H$20871,PERSALDATA!$A$2:$A$20871,WORKING!A46,PERSALDATA!$D$2:$D$20871,WORKING!B46,PERSALDATA!$E$2:$E$20871,WORKING!C46)</f>
        <v>472027.05</v>
      </c>
    </row>
    <row r="47" spans="1:29" x14ac:dyDescent="0.25">
      <c r="A47" s="2">
        <f>Results!$D$3</f>
        <v>3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0.69354885113380704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5.4162198073301908E-2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7.4979448542133401E-3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9.0160916475489961E-2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1.1444863025471241E-4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0.11565720081029714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3.8858440022635825E-2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1.4885814097732979E-2</v>
      </c>
      <c r="AB47" s="2">
        <f>SUMIFS(PERSALDATA!$G$2:$G$20871,PERSALDATA!$A$2:$A$20871,WORKING!A47,PERSALDATA!$D$2:$D$20871,WORKING!B47,PERSALDATA!$E$2:$E$20871,WORKING!C47,PERSALDATA!$F$2:$F$20871,"S&amp;W: BASIC SALARY (RES)")</f>
        <v>2</v>
      </c>
      <c r="AC47" s="2">
        <f>SUMIFS(PERSALDATA!$H$2:$H$20871,PERSALDATA!$A$2:$A$20871,WORKING!A47,PERSALDATA!$D$2:$D$20871,WORKING!B47,PERSALDATA!$E$2:$E$20871,WORKING!C47)</f>
        <v>916917.92000000016</v>
      </c>
    </row>
    <row r="48" spans="1:29" x14ac:dyDescent="0.25">
      <c r="A48" s="2">
        <f>Results!$D$3</f>
        <v>3</v>
      </c>
      <c r="B48" s="2">
        <v>3</v>
      </c>
      <c r="C48" s="2">
        <v>12</v>
      </c>
      <c r="D48" s="62" t="str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/>
      </c>
      <c r="E48" s="62" t="str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/>
      </c>
      <c r="F48" s="62" t="str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/>
      </c>
      <c r="G48" s="69" t="str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/>
      </c>
      <c r="H48" s="62" t="str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/>
      </c>
      <c r="I48" s="62" t="str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/>
      </c>
      <c r="J48" s="62" t="str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/>
      </c>
      <c r="K48" s="62" t="str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/>
      </c>
      <c r="L48" s="62" t="str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/>
      </c>
      <c r="M48" s="62" t="str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/>
      </c>
      <c r="N48" s="62" t="str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/>
      </c>
      <c r="O48" s="62" t="str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/>
      </c>
      <c r="P48" s="62" t="str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/>
      </c>
      <c r="Q48" s="62" t="str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/>
      </c>
      <c r="R48" s="62" t="str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/>
      </c>
      <c r="S48" s="62" t="str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/>
      </c>
      <c r="T48" s="62" t="str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/>
      </c>
      <c r="U48" s="62" t="str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/>
      </c>
      <c r="V48" s="62" t="str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/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0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3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0.64653546949535812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2.636656630992806E-2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0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1.3555113646456181E-2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8.4049406649426575E-2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7.6053998141670172E-5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0.20887487141610939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2.0542518484579875E-2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1.4795532485331029E-2</v>
      </c>
      <c r="AB49" s="2">
        <f>SUMIFS(PERSALDATA!$G$2:$G$20871,PERSALDATA!$A$2:$A$20871,WORKING!A49,PERSALDATA!$D$2:$D$20871,WORKING!B49,PERSALDATA!$E$2:$E$20871,WORKING!C49,PERSALDATA!$F$2:$F$20871,"S&amp;W: BASIC SALARY (RES)")</f>
        <v>5</v>
      </c>
      <c r="AC49" s="2">
        <f>SUMIFS(PERSALDATA!$H$2:$H$20871,PERSALDATA!$A$2:$A$20871,WORKING!A49,PERSALDATA!$D$2:$D$20871,WORKING!B49,PERSALDATA!$E$2:$E$20871,WORKING!C49)</f>
        <v>3756147.0400000005</v>
      </c>
    </row>
    <row r="50" spans="1:29" x14ac:dyDescent="0.25">
      <c r="A50" s="2">
        <f>Results!$D$3</f>
        <v>3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0.66831566615240701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1.7218332054744344E-2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1.011845509819566E-2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8.6880878927006133E-2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6.7705507230039644E-5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0.21739896226041666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1.484720759091861E-2</v>
      </c>
      <c r="AB50" s="2">
        <f>SUMIFS(PERSALDATA!$G$2:$G$20871,PERSALDATA!$A$2:$A$20871,WORKING!A50,PERSALDATA!$D$2:$D$20871,WORKING!B50,PERSALDATA!$E$2:$E$20871,WORKING!C50,PERSALDATA!$F$2:$F$20871,"S&amp;W: BASIC SALARY (RES)")</f>
        <v>4</v>
      </c>
      <c r="AC50" s="2">
        <f>SUMIFS(PERSALDATA!$H$2:$H$20871,PERSALDATA!$A$2:$A$20871,WORKING!A50,PERSALDATA!$D$2:$D$20871,WORKING!B50,PERSALDATA!$E$2:$E$20871,WORKING!C50)</f>
        <v>3358220.1700000004</v>
      </c>
    </row>
    <row r="51" spans="1:29" x14ac:dyDescent="0.25">
      <c r="A51" s="2">
        <f>Results!$D$3</f>
        <v>3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3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3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3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3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3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3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0.72968424866368609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0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0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0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0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0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3.3295054490811818E-4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0.26998280079140569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7.5999999999999984E-2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6.9999999999999993E-2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6.8999999999999992E-2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6.7000000000000004E-2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1.4995005741826377E-2</v>
      </c>
      <c r="AB59" s="2">
        <f>SUMIFS(PERSALDATA!$G$2:$G$20871,PERSALDATA!$A$2:$A$20871,WORKING!A59,PERSALDATA!$D$2:$D$20871,WORKING!B59,PERSALDATA!$E$2:$E$20871,WORKING!C59,PERSALDATA!$F$2:$F$20871,"S&amp;W: BASIC SALARY (RES)")</f>
        <v>1</v>
      </c>
      <c r="AC59" s="2">
        <f>SUMIFS(PERSALDATA!$H$2:$H$20871,PERSALDATA!$A$2:$A$20871,WORKING!A59,PERSALDATA!$D$2:$D$20871,WORKING!B59,PERSALDATA!$E$2:$E$20871,WORKING!C59)</f>
        <v>87550.540000000008</v>
      </c>
    </row>
    <row r="60" spans="1:29" x14ac:dyDescent="0.25">
      <c r="A60" s="2">
        <f>Results!$D$3</f>
        <v>3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0.74185817363891893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4.6117533523283485E-4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3.0745022348855656E-2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5.6665766378396494E-2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7.3604437531559014E-2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9.644137041666978E-2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0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2.2405435036728559E-4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7.4693840426928795E-2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7.0796616339484836E-2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6.9796616339484835E-2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6.7796616339484819E-2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1.343139728653827E-2</v>
      </c>
      <c r="AB60" s="2">
        <f>SUMIFS(PERSALDATA!$G$2:$G$20871,PERSALDATA!$A$2:$A$20871,WORKING!A60,PERSALDATA!$D$2:$D$20871,WORKING!B60,PERSALDATA!$E$2:$E$20871,WORKING!C60,PERSALDATA!$F$2:$F$20871,"S&amp;W: BASIC SALARY (RES)")</f>
        <v>1</v>
      </c>
      <c r="AC60" s="2">
        <f>SUMIFS(PERSALDATA!$H$2:$H$20871,PERSALDATA!$A$2:$A$20871,WORKING!A60,PERSALDATA!$D$2:$D$20871,WORKING!B60,PERSALDATA!$E$2:$E$20871,WORKING!C60)</f>
        <v>234184.25</v>
      </c>
    </row>
    <row r="61" spans="1:29" x14ac:dyDescent="0.25">
      <c r="A61" s="2">
        <f>Results!$D$3</f>
        <v>3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3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3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3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0.72292248972692474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2.7907882301914141E-2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0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0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9.3979563991889531E-2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0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1.3750107017342349E-4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0.15505256290909808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1.4997937483947395E-2</v>
      </c>
      <c r="AB64" s="2">
        <f>SUMIFS(PERSALDATA!$G$2:$G$20871,PERSALDATA!$A$2:$A$20871,WORKING!A64,PERSALDATA!$D$2:$D$20871,WORKING!B64,PERSALDATA!$E$2:$E$20871,WORKING!C64,PERSALDATA!$F$2:$F$20871,"S&amp;W: BASIC SALARY (RES)")</f>
        <v>1</v>
      </c>
      <c r="AC64" s="2">
        <f>SUMIFS(PERSALDATA!$H$2:$H$20871,PERSALDATA!$A$2:$A$20871,WORKING!A64,PERSALDATA!$D$2:$D$20871,WORKING!B64,PERSALDATA!$E$2:$E$20871,WORKING!C64)</f>
        <v>169598.68000000002</v>
      </c>
    </row>
    <row r="65" spans="1:29" x14ac:dyDescent="0.25">
      <c r="A65" s="2">
        <f>Results!$D$3</f>
        <v>3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0.65057691983561228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5.879368696215672E-2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0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3.5372936088977458E-2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8.4574791249777945E-2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6.5936788452322051E-2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8.8889748878766625E-5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0.10465598766227473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1.4468072612432156E-2</v>
      </c>
      <c r="AB65" s="2">
        <f>SUMIFS(PERSALDATA!$G$2:$G$20871,PERSALDATA!$A$2:$A$20871,WORKING!A65,PERSALDATA!$D$2:$D$20871,WORKING!B65,PERSALDATA!$E$2:$E$20871,WORKING!C65,PERSALDATA!$F$2:$F$20871,"S&amp;W: BASIC SALARY (RES)")</f>
        <v>1</v>
      </c>
      <c r="AC65" s="2">
        <f>SUMIFS(PERSALDATA!$H$2:$H$20871,PERSALDATA!$A$2:$A$20871,WORKING!A65,PERSALDATA!$D$2:$D$20871,WORKING!B65,PERSALDATA!$E$2:$E$20871,WORKING!C65)</f>
        <v>721455.52</v>
      </c>
    </row>
    <row r="66" spans="1:29" x14ac:dyDescent="0.25">
      <c r="A66" s="2">
        <f>Results!$D$3</f>
        <v>3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0.60238651365797569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4.614643156568092E-2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0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1.6833242739821414E-2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7.8310019754771962E-2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7.5134950957070958E-5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0.25624865733079288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1.474637433463832E-2</v>
      </c>
      <c r="AB66" s="2">
        <f>SUMIFS(PERSALDATA!$G$2:$G$20871,PERSALDATA!$A$2:$A$20871,WORKING!A66,PERSALDATA!$D$2:$D$20871,WORKING!B66,PERSALDATA!$E$2:$E$20871,WORKING!C66,PERSALDATA!$F$2:$F$20871,"S&amp;W: BASIC SALARY (RES)")</f>
        <v>1</v>
      </c>
      <c r="AC66" s="2">
        <f>SUMIFS(PERSALDATA!$H$2:$H$20871,PERSALDATA!$A$2:$A$20871,WORKING!A66,PERSALDATA!$D$2:$D$20871,WORKING!B66,PERSALDATA!$E$2:$E$20871,WORKING!C66)</f>
        <v>1008718.3</v>
      </c>
    </row>
    <row r="67" spans="1:29" x14ac:dyDescent="0.25">
      <c r="A67" s="2">
        <f>Results!$D$3</f>
        <v>3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0.70169194253481615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5.1949471064770776E-2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0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9.1219729627011137E-2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5.8014359917367242E-5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0.15103078332491363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4.0500590885709205E-3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1.499912978460124E-2</v>
      </c>
      <c r="AB67" s="2">
        <f>SUMIFS(PERSALDATA!$G$2:$G$20871,PERSALDATA!$A$2:$A$20871,WORKING!A67,PERSALDATA!$D$2:$D$20871,WORKING!B67,PERSALDATA!$E$2:$E$20871,WORKING!C67,PERSALDATA!$F$2:$F$20871,"S&amp;W: BASIC SALARY (RES)")</f>
        <v>1</v>
      </c>
      <c r="AC67" s="2">
        <f>SUMIFS(PERSALDATA!$H$2:$H$20871,PERSALDATA!$A$2:$A$20871,WORKING!A67,PERSALDATA!$D$2:$D$20871,WORKING!B67,PERSALDATA!$E$2:$E$20871,WORKING!C67)</f>
        <v>1004923.6100000001</v>
      </c>
    </row>
    <row r="68" spans="1:29" x14ac:dyDescent="0.25">
      <c r="A68" s="2">
        <f>Results!$D$3</f>
        <v>3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0.74336406493114415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0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0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9.6636996685764712E-2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0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0.15999893838309109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1.4999999999999998E-2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15071.35</v>
      </c>
    </row>
    <row r="69" spans="1:29" x14ac:dyDescent="0.25">
      <c r="A69" s="2">
        <f>Results!$D$3</f>
        <v>3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3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3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3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3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3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3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3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3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3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3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3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3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3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3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3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3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3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3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3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3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3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3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3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3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3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3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3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3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3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3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3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3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3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3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3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3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3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3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3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3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3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3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M45" sqref="M45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</v>
      </c>
      <c r="E3" s="74" t="str">
        <f>INDEX(MAPs!$I$7:$J$54,MATCH(Results!$D$3,MAPs!$I$7:$I$54,0),2)</f>
        <v>Communications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31.640953716690042</v>
      </c>
      <c r="N9" s="148">
        <f>IFERROR(SUMIFS('Employee Profile (2)'!C$4:C$50,'Employee Profile (2)'!$B$4:$B$50,Results!$D$3),"")</f>
        <v>0.33660589060308554</v>
      </c>
      <c r="O9" s="150" t="s">
        <v>620</v>
      </c>
      <c r="P9" s="143">
        <f>IFERROR(INDEX('Employee Profile (2)'!$AC$4:$AC$50,MATCH(Results!$D$3,'Employee Profile (2)'!$B$4:$B$50,0))*$Q9,"")</f>
        <v>64.600280504908838</v>
      </c>
      <c r="Q9" s="148">
        <f>IFERROR(SUMIFS('Employee Profile (2)'!J$4:J$50,'Employee Profile (2)'!$B$4:$B$50,Results!$D$3),"")</f>
        <v>0.68723702664796638</v>
      </c>
      <c r="R9" s="150" t="s">
        <v>627</v>
      </c>
      <c r="S9" s="144">
        <f>IFERROR(INDEX('Employee Profile (2)'!$AC$4:$AC$50,MATCH(Results!$D$3,'Employee Profile (2)'!$B$4:$B$50,0))*$T9,"")</f>
        <v>12.788218793828891</v>
      </c>
      <c r="T9" s="147">
        <f>IFERROR(SUMIFS('Employee Profile (2)'!N$4:N$50,'Employee Profile (2)'!$B$4:$B$50,Results!$D$3),"")</f>
        <v>0.13604488078541374</v>
      </c>
      <c r="U9" s="150" t="s">
        <v>632</v>
      </c>
      <c r="V9" s="144">
        <f>IFERROR(INDEX('Employee Profile (2)'!$AC$4:$AC$50,MATCH(Results!$D$3,'Employee Profile (2)'!$B$4:$B$50,0))*$W9,"")</f>
        <v>44.29733520336606</v>
      </c>
      <c r="W9" s="147">
        <f>IFERROR(SUMIFS('Employee Profile (2)'!S$4:S$50,'Employee Profile (2)'!$B$4:$B$50,Results!$D$3),"")</f>
        <v>0.47124824684431976</v>
      </c>
      <c r="X9" s="150" t="s">
        <v>635</v>
      </c>
      <c r="Y9" s="144">
        <f>IFERROR(INDEX('Employee Profile (2)'!$AC$4:$AC$50,MATCH(Results!$D$3,'Employee Profile (2)'!$B$4:$B$50,0))*$Z9,"")</f>
        <v>68.028050490883587</v>
      </c>
      <c r="Z9" s="147">
        <f>IFERROR(SUMIFS('Employee Profile (2)'!V$4:V$50,'Employee Profile (2)'!$B$4:$B$50,Results!$D$3),"")</f>
        <v>0.72370266479663392</v>
      </c>
      <c r="AA9" s="150" t="s">
        <v>675</v>
      </c>
      <c r="AB9" s="144">
        <f>IFERROR(SUMIFS('Employee Profile (2)'!$AD$4:$AD$50,'Employee Profile (2)'!$B$4:$B$50,Results!$D$3),"")</f>
        <v>58</v>
      </c>
      <c r="AC9" s="147">
        <f>IFERROR(SUMIFS('Employee Profile (2)'!$AE$4:$AE$50,'Employee Profile (2)'!$B$4:$B$50,Results!$D$3),"")</f>
        <v>0.61702127659574468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35.859747545582046</v>
      </c>
      <c r="N10" s="148">
        <f>IFERROR(SUMIFS('Employee Profile (2)'!D$4:D$50,'Employee Profile (2)'!$B$4:$B$50,Results!$D$3),"")</f>
        <v>0.38148667601683028</v>
      </c>
      <c r="O10" s="150" t="s">
        <v>621</v>
      </c>
      <c r="P10" s="143">
        <f>IFERROR(INDEX('Employee Profile (2)'!$AC$4:$AC$50,MATCH(Results!$D$3,'Employee Profile (2)'!$B$4:$B$50,0))*$Q10,"")</f>
        <v>22.016830294530152</v>
      </c>
      <c r="Q10" s="148">
        <f>IFERROR(SUMIFS('Employee Profile (2)'!K$4:K$50,'Employee Profile (2)'!$B$4:$B$50,Results!$D$3),"")</f>
        <v>0.23422159887798036</v>
      </c>
      <c r="R10" s="150" t="s">
        <v>628</v>
      </c>
      <c r="S10" s="144">
        <f>IFERROR(INDEX('Employee Profile (2)'!$AC$4:$AC$50,MATCH(Results!$D$3,'Employee Profile (2)'!$B$4:$B$50,0))*$T10,"")</f>
        <v>13.842917251051894</v>
      </c>
      <c r="T10" s="147">
        <f>IFERROR(SUMIFS('Employee Profile (2)'!O$4:O$50,'Employee Profile (2)'!$B$4:$B$50,Results!$D$3),"")</f>
        <v>0.14726507713884993</v>
      </c>
      <c r="U10" s="150" t="s">
        <v>633</v>
      </c>
      <c r="V10" s="144">
        <f>IFERROR(INDEX('Employee Profile (2)'!$AC$4:$AC$50,MATCH(Results!$D$3,'Employee Profile (2)'!$B$4:$B$50,0))*$W10,"")</f>
        <v>34.93688639551192</v>
      </c>
      <c r="W10" s="147">
        <f>IFERROR(SUMIFS('Employee Profile (2)'!T$4:T$50,'Employee Profile (2)'!$B$4:$B$50,Results!$D$3),"")</f>
        <v>0.37166900420757365</v>
      </c>
      <c r="X10" s="150" t="s">
        <v>636</v>
      </c>
      <c r="Y10" s="144">
        <f>IFERROR(INDEX('Employee Profile (2)'!$AC$4:$AC$50,MATCH(Results!$D$3,'Employee Profile (2)'!$B$4:$B$50,0))*$Z10,"")</f>
        <v>4.3506311360448811</v>
      </c>
      <c r="Z10" s="147">
        <f>IFERROR(SUMIFS('Employee Profile (2)'!W$4:W$50,'Employee Profile (2)'!$B$4:$B$50,Results!$D$3),"")</f>
        <v>4.6283309957924262E-2</v>
      </c>
      <c r="AA10" s="150" t="s">
        <v>676</v>
      </c>
      <c r="AB10" s="144">
        <f>IFERROR(INDEX('Employee Profile (2)'!$AC$4:$AC$50,MATCH(Results!$D$3,'Employee Profile (2)'!$B$4:$B$50))-$AB$9,"")</f>
        <v>36</v>
      </c>
      <c r="AC10" s="147">
        <f>IFERROR(100%-$AC$9,"")</f>
        <v>0.38297872340425532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6.5918653576437585</v>
      </c>
      <c r="N11" s="148">
        <f>IFERROR(SUMIFS('Employee Profile (2)'!E$4:E$50,'Employee Profile (2)'!$B$4:$B$50,Results!$D$3),"")</f>
        <v>7.0126227208976155E-2</v>
      </c>
      <c r="O11" s="150" t="s">
        <v>622</v>
      </c>
      <c r="P11" s="143">
        <f>IFERROR(INDEX('Employee Profile (2)'!$AC$4:$AC$50,MATCH(Results!$D$3,'Employee Profile (2)'!$B$4:$B$50,0))*$Q11,"")</f>
        <v>6.4600280504908838</v>
      </c>
      <c r="Q11" s="148">
        <f>IFERROR(SUMIFS('Employee Profile (2)'!L$4:L$50,'Employee Profile (2)'!$B$4:$B$50,Results!$D$3),"")</f>
        <v>6.8723702664796632E-2</v>
      </c>
      <c r="R11" s="150" t="s">
        <v>629</v>
      </c>
      <c r="S11" s="144">
        <f>IFERROR(INDEX('Employee Profile (2)'!$AC$4:$AC$50,MATCH(Results!$D$3,'Employee Profile (2)'!$B$4:$B$50,0))*$T11,"")</f>
        <v>41.528751753155674</v>
      </c>
      <c r="T11" s="147">
        <f>IFERROR(SUMIFS('Employee Profile (2)'!P$4:P$50,'Employee Profile (2)'!$B$4:$B$50,Results!$D$3),"")</f>
        <v>0.44179523141654975</v>
      </c>
      <c r="U11" s="150" t="s">
        <v>53</v>
      </c>
      <c r="V11" s="144">
        <f>IFERROR(INDEX('Employee Profile (2)'!$AC$4:$AC$50,MATCH(Results!$D$3,'Employee Profile (2)'!$B$4:$B$50,0))*$W11,"")</f>
        <v>14.76577840112202</v>
      </c>
      <c r="W11" s="147">
        <f>IFERROR(SUMIFS('Employee Profile (2)'!U$4:U$50,'Employee Profile (2)'!$B$4:$B$50,Results!$D$3),"")</f>
        <v>0.15708274894810659</v>
      </c>
      <c r="X11" s="150" t="s">
        <v>637</v>
      </c>
      <c r="Y11" s="144">
        <f>IFERROR(INDEX('Employee Profile (2)'!$AC$4:$AC$50,MATCH(Results!$D$3,'Employee Profile (2)'!$B$4:$B$50,0))*$Z11,"")</f>
        <v>1.9775596072931276</v>
      </c>
      <c r="Z11" s="147">
        <f>IFERROR(SUMIFS('Employee Profile (2)'!X$4:X$50,'Employee Profile (2)'!$B$4:$B$50,Results!$D$3),"")</f>
        <v>2.1037868162692847E-2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3.9551192145862553</v>
      </c>
      <c r="N12" s="148">
        <f>IFERROR(SUMIFS('Employee Profile (2)'!F$4:F$50,'Employee Profile (2)'!$B$4:$B$50,Results!$D$3),"")</f>
        <v>4.2075736325385693E-2</v>
      </c>
      <c r="O12" s="150" t="s">
        <v>623</v>
      </c>
      <c r="P12" s="143">
        <f>IFERROR(INDEX('Employee Profile (2)'!$AC$4:$AC$50,MATCH(Results!$D$3,'Employee Profile (2)'!$B$4:$B$50,0))*$Q12,"")</f>
        <v>0.92286115007012626</v>
      </c>
      <c r="Q12" s="148">
        <f>IFERROR(SUMIFS('Employee Profile (2)'!M$4:M$50,'Employee Profile (2)'!$B$4:$B$50,Results!$D$3),"")</f>
        <v>9.8176718092566617E-3</v>
      </c>
      <c r="R12" s="150" t="s">
        <v>630</v>
      </c>
      <c r="S12" s="144">
        <f>IFERROR(INDEX('Employee Profile (2)'!$AC$4:$AC$50,MATCH(Results!$D$3,'Employee Profile (2)'!$B$4:$B$50,0))*$T12,"")</f>
        <v>1.0546984572230014</v>
      </c>
      <c r="T12" s="147">
        <f>IFERROR(SUMIFS('Employee Profile (2)'!Q$4:Q$50,'Employee Profile (2)'!$B$4:$B$50,Results!$D$3),"")</f>
        <v>1.1220196353436185E-2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4.8779803646563815</v>
      </c>
      <c r="Z12" s="147">
        <f>IFERROR(SUMIFS('Employee Profile (2)'!Y$4:Y$50,'Employee Profile (2)'!$B$4:$B$50,Results!$D$3),"")</f>
        <v>5.1893408134642355E-2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12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1.1865357643758765</v>
      </c>
      <c r="N13" s="148">
        <f>IFERROR(SUMIFS('Employee Profile (2)'!G$4:G$50,'Employee Profile (2)'!$B$4:$B$50,Results!$D$3),"")</f>
        <v>1.2622720897615708E-2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24.785413744740531</v>
      </c>
      <c r="T13" s="147">
        <f>IFERROR(SUMIFS('Employee Profile (2)'!R$4:R$50,'Employee Profile (2)'!$B$4:$B$50,Results!$D$3),"")</f>
        <v>0.26367461430575034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14.76577840112202</v>
      </c>
      <c r="Z13" s="147">
        <f>IFERROR(SUMIFS('Employee Profile (2)'!Z$4:Z$50,'Employee Profile (2)'!$B$4:$B$50,Results!$D$3),"")</f>
        <v>0.15708274894810659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0</v>
      </c>
      <c r="I15" s="112">
        <f t="shared" si="0"/>
        <v>12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14.76577840112202</v>
      </c>
      <c r="N15" s="148">
        <f>IFERROR(SUMIFS('Employee Profile (2)'!I$4:I$50,'Employee Profile (2)'!$B$4:$B$50,Results!$D$3),"")</f>
        <v>0.15708274894810659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12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59</v>
      </c>
      <c r="G29" s="87">
        <f t="shared" ref="G29:G44" si="4">SUMIFS($K$64:$K$509,$A$64:$A$509,B29,$C$64:$C$509,"Total")</f>
        <v>497.21327898305088</v>
      </c>
      <c r="H29" s="83">
        <f t="shared" ref="H29:H44" si="5">SUMIFS($J$64:$J$509,$A$64:$A$509,B29,$C$64:$C$509,"Total")</f>
        <v>29335.583460000002</v>
      </c>
      <c r="I29" s="21">
        <f t="shared" ref="I29:I44" si="6">-SUMIFS($O$64:$O$509,$A$64:$A$509,$B29,$C$64:$C$509,"Total")+SUMIFS($N$64:$N$509,$A$64:$A$509,$B29,$C$64:$C$509,"Total")</f>
        <v>23</v>
      </c>
      <c r="J29" s="88">
        <f t="shared" ref="J29:J44" si="7">SUMIFS($P$64:$P$509,$A$64:$A$509,$B29,$C$64:$C$509,"Total")</f>
        <v>82</v>
      </c>
      <c r="K29" s="88">
        <f t="shared" ref="K29:K44" si="8">SUMIFS($M$64:$M$509,$A$64:$A$509,$B29,$C$64:$C$509,"Total")</f>
        <v>481.87818340507101</v>
      </c>
      <c r="L29" s="88">
        <f t="shared" ref="L29:L44" si="9">SUMIFS($R$64:$R$509,$A$64:$A$509,$B29,$C$64:$C$509,"Total")+SUMIFS($Q$64:$Q$509,$A$64:$A$509,$B29,$C$64:$C$509,"Total")</f>
        <v>9970.1102669057145</v>
      </c>
      <c r="M29" s="88">
        <f t="shared" ref="M29:M44" si="10">SUMIFS($S$64:$S$509,$A$64:$A$509,$B29,$C$64:$C$509,"Total")</f>
        <v>39514.011039215824</v>
      </c>
      <c r="N29" s="88">
        <f t="shared" ref="N29:N44" si="11">SUMIFS($S$64:$S$509,$A$64:$A$509,$B29,$C$64:$C$509,"Compensation Budget")</f>
        <v>35953</v>
      </c>
      <c r="O29" s="89">
        <f t="shared" ref="O29:O44" si="12">SUMIFS($S$64:$S$509,$A$64:$A$509,$B29,$C$64:$C$509,"Under/(Over)")</f>
        <v>-3561.011039215824</v>
      </c>
      <c r="P29" s="21">
        <f t="shared" ref="P29:P44" si="13">-SUMIFS($W$64:$W$509,$A$64:$A$509,$B29,$C$64:$C$509,"Total")+SUMIFS($V$64:$V$509,$A$64:$A$509,$B29,$C$64:$C$509,"Total")</f>
        <v>5</v>
      </c>
      <c r="Q29" s="88">
        <f t="shared" ref="Q29:Q44" si="14">SUMIFS($X$64:$X$509,$A$64:$A$509,$B29,$C$64:$C$509,"Total")</f>
        <v>87</v>
      </c>
      <c r="R29" s="88">
        <f t="shared" ref="R29:R44" si="15">SUMIFS($U$64:$U$509,$A$64:$A$509,$B29,$C$64:$C$509,"Total")</f>
        <v>513.9270301032268</v>
      </c>
      <c r="S29" s="88">
        <f t="shared" ref="S29:S44" si="16">SUMIFS($Z$64:$Z$509,$A$64:$A$509,$B29,$C$64:$C$509,"Total")+SUMIFS($Y$64:$Y$509,$A$64:$A$509,$B29,$C$64:$C$509,"Total")</f>
        <v>2027.7188822838039</v>
      </c>
      <c r="T29" s="88">
        <f t="shared" ref="T29:T44" si="17">SUMIFS($AA$64:$AA$509,$A$64:$A$509,$B29,$C$64:$C$509,"Total")</f>
        <v>44711.65161898073</v>
      </c>
      <c r="U29" s="88">
        <f t="shared" ref="U29:U44" si="18">SUMIFS($AA$64:$AA$509,$A$64:$A$509,$B29,$C$64:$C$509,"Compensation Budget")</f>
        <v>44224</v>
      </c>
      <c r="V29" s="89">
        <f t="shared" ref="V29:V44" si="19">SUMIFS($AA$64:$AA$509,$A$64:$A$509,$B29,$C$64:$C$509,"Under/(Over)")</f>
        <v>-487.65161898072984</v>
      </c>
      <c r="W29" s="21">
        <f t="shared" ref="W29:W44" si="20">-SUMIFS($AE$64:$AE$509,$A$64:$A$509,$B29,$C$64:$C$509,"Total")+SUMIFS($AD$64:$AD$509,$A$64:$A$509,$B29,$C$64:$C$509,"Total")</f>
        <v>3</v>
      </c>
      <c r="X29" s="88">
        <f t="shared" ref="X29:X44" si="21">SUMIFS($AF$64:$AF$509,$A$64:$A$509,$B29,$C$64:$C$509,"Total")</f>
        <v>90</v>
      </c>
      <c r="Y29" s="88">
        <f t="shared" ref="Y29:Y44" si="22">SUMIFS($AC$64:$AC$509,$A$64:$A$509,$B29,$C$64:$C$509,"Total")</f>
        <v>559.18899330866589</v>
      </c>
      <c r="Z29" s="88">
        <f t="shared" ref="Z29:Z44" si="23">SUMIFS($AH$64:$AH$509,$A$64:$A$509,$B29,$C$64:$C$509,"Total")+SUMIFS($AG$64:$AG$509,$A$64:$A$509,$B29,$C$64:$C$509,"Total")</f>
        <v>2062.9534792479903</v>
      </c>
      <c r="AA29" s="88">
        <f t="shared" ref="AA29:AA44" si="24">SUMIFS($AI$64:$AI$509,$A$64:$A$509,$B29,$C$64:$C$509,"Total")</f>
        <v>50327.009397779926</v>
      </c>
      <c r="AB29" s="88">
        <f t="shared" ref="AB29:AB44" si="25">SUMIFS($AI$64:$AI$509,$A$64:$A$509,$B29,$C$64:$C$509,"Compensation Budget")</f>
        <v>46208</v>
      </c>
      <c r="AC29" s="89">
        <f t="shared" ref="AC29:AC44" si="26">SUMIFS($AI$64:$AI$509,$A$64:$A$509,$B29,$C$64:$C$509,"Under/(Over)")</f>
        <v>-4119.0093977799261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90</v>
      </c>
      <c r="AF29" s="88">
        <f t="shared" ref="AF29:AF44" si="29">SUMIFS($AK$64:$AK$509,$A$64:$A$509,$B29,$C$64:$C$509,"Total")</f>
        <v>602.48704595355855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54223.834135820267</v>
      </c>
      <c r="AI29" s="88">
        <f t="shared" ref="AI29:AI44" si="32">SUMIFS($AQ$64:$AQ$509,$A$64:$A$509,$B29,$C$64:$C$509,"Compensation Budget")</f>
        <v>49719.808000000005</v>
      </c>
      <c r="AJ29" s="89">
        <f t="shared" ref="AJ29:AJ44" si="33">SUMIFS($AQ$64:$AQ$509,$A$64:$A$509,$B29,$C$64:$C$509,"Under/(Over)")</f>
        <v>-4504.0261358202624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Communications Policy, Research and Development</v>
      </c>
      <c r="D30" s="222">
        <f t="shared" si="2"/>
        <v>0</v>
      </c>
      <c r="E30" s="223">
        <f t="shared" si="2"/>
        <v>0</v>
      </c>
      <c r="F30" s="80">
        <f t="shared" si="3"/>
        <v>5</v>
      </c>
      <c r="G30" s="155">
        <f t="shared" si="4"/>
        <v>752.76093600000002</v>
      </c>
      <c r="H30" s="155">
        <f t="shared" si="5"/>
        <v>3763.8046800000002</v>
      </c>
      <c r="I30" s="23">
        <f t="shared" si="6"/>
        <v>2</v>
      </c>
      <c r="J30" s="22">
        <f t="shared" si="7"/>
        <v>7</v>
      </c>
      <c r="K30" s="22">
        <f t="shared" si="8"/>
        <v>623.41714250786322</v>
      </c>
      <c r="L30" s="22">
        <f t="shared" si="9"/>
        <v>793.86542730401402</v>
      </c>
      <c r="M30" s="22">
        <f t="shared" si="10"/>
        <v>4363.9199975550428</v>
      </c>
      <c r="N30" s="22">
        <f t="shared" si="11"/>
        <v>6156</v>
      </c>
      <c r="O30" s="91">
        <f t="shared" si="12"/>
        <v>1792.0800024449572</v>
      </c>
      <c r="P30" s="23">
        <f t="shared" si="13"/>
        <v>2</v>
      </c>
      <c r="Q30" s="22">
        <f t="shared" si="14"/>
        <v>9</v>
      </c>
      <c r="R30" s="22">
        <f t="shared" si="15"/>
        <v>525.0264108544734</v>
      </c>
      <c r="S30" s="22">
        <f t="shared" si="16"/>
        <v>0</v>
      </c>
      <c r="T30" s="22">
        <f t="shared" si="17"/>
        <v>4725.2376976902606</v>
      </c>
      <c r="U30" s="22">
        <f t="shared" si="18"/>
        <v>7411</v>
      </c>
      <c r="V30" s="91">
        <f t="shared" si="19"/>
        <v>2685.7623023097394</v>
      </c>
      <c r="W30" s="23">
        <f t="shared" si="20"/>
        <v>1</v>
      </c>
      <c r="X30" s="22">
        <f t="shared" si="21"/>
        <v>10</v>
      </c>
      <c r="Y30" s="22">
        <f t="shared" si="22"/>
        <v>511.17524704973778</v>
      </c>
      <c r="Z30" s="22">
        <f t="shared" si="23"/>
        <v>0</v>
      </c>
      <c r="AA30" s="22">
        <f t="shared" si="24"/>
        <v>5111.7524704973775</v>
      </c>
      <c r="AB30" s="22">
        <f t="shared" si="25"/>
        <v>8338</v>
      </c>
      <c r="AC30" s="91">
        <f t="shared" si="26"/>
        <v>3226.2475295026225</v>
      </c>
      <c r="AD30" s="23">
        <f t="shared" si="27"/>
        <v>0</v>
      </c>
      <c r="AE30" s="22">
        <f t="shared" si="28"/>
        <v>10</v>
      </c>
      <c r="AF30" s="22">
        <f t="shared" si="29"/>
        <v>551.95931523782099</v>
      </c>
      <c r="AG30" s="22">
        <f t="shared" si="30"/>
        <v>0</v>
      </c>
      <c r="AH30" s="22">
        <f t="shared" si="31"/>
        <v>5519.5931523782101</v>
      </c>
      <c r="AI30" s="22">
        <f t="shared" si="32"/>
        <v>8971.6880000000001</v>
      </c>
      <c r="AJ30" s="91">
        <f t="shared" si="33"/>
        <v>3452.09484762179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Industry and Capacity Development</v>
      </c>
      <c r="D31" s="222">
        <f t="shared" si="2"/>
        <v>0</v>
      </c>
      <c r="E31" s="223">
        <f t="shared" si="2"/>
        <v>0</v>
      </c>
      <c r="F31" s="80">
        <f t="shared" si="3"/>
        <v>25</v>
      </c>
      <c r="G31" s="155">
        <f t="shared" si="4"/>
        <v>391.03982040000005</v>
      </c>
      <c r="H31" s="155">
        <f t="shared" si="5"/>
        <v>9775.9955100000006</v>
      </c>
      <c r="I31" s="23">
        <f t="shared" si="6"/>
        <v>2</v>
      </c>
      <c r="J31" s="22">
        <f t="shared" si="7"/>
        <v>27</v>
      </c>
      <c r="K31" s="22">
        <f t="shared" si="8"/>
        <v>425.21149774438084</v>
      </c>
      <c r="L31" s="22">
        <f t="shared" si="9"/>
        <v>1138.9738728158347</v>
      </c>
      <c r="M31" s="22">
        <f t="shared" si="10"/>
        <v>11480.710439098282</v>
      </c>
      <c r="N31" s="22">
        <f t="shared" si="11"/>
        <v>8116</v>
      </c>
      <c r="O31" s="91">
        <f t="shared" si="12"/>
        <v>-3364.7104390982822</v>
      </c>
      <c r="P31" s="23">
        <f t="shared" si="13"/>
        <v>1</v>
      </c>
      <c r="Q31" s="22">
        <f t="shared" si="14"/>
        <v>28</v>
      </c>
      <c r="R31" s="22">
        <f t="shared" si="15"/>
        <v>466.62909923406227</v>
      </c>
      <c r="S31" s="22">
        <f t="shared" si="16"/>
        <v>674.54307599537799</v>
      </c>
      <c r="T31" s="22">
        <f t="shared" si="17"/>
        <v>13065.614778553743</v>
      </c>
      <c r="U31" s="22">
        <f t="shared" si="18"/>
        <v>9765</v>
      </c>
      <c r="V31" s="91">
        <f t="shared" si="19"/>
        <v>-3300.6147785537432</v>
      </c>
      <c r="W31" s="23">
        <f t="shared" si="20"/>
        <v>-11</v>
      </c>
      <c r="X31" s="22">
        <f t="shared" si="21"/>
        <v>17</v>
      </c>
      <c r="Y31" s="22">
        <f t="shared" si="22"/>
        <v>681.08327850666944</v>
      </c>
      <c r="Z31" s="22">
        <f t="shared" si="23"/>
        <v>-2507.8082013154317</v>
      </c>
      <c r="AA31" s="22">
        <f t="shared" si="24"/>
        <v>11578.41573461338</v>
      </c>
      <c r="AB31" s="22">
        <f t="shared" si="25"/>
        <v>10245</v>
      </c>
      <c r="AC31" s="91">
        <f t="shared" si="26"/>
        <v>-1333.4157346133798</v>
      </c>
      <c r="AD31" s="23">
        <f t="shared" si="27"/>
        <v>0</v>
      </c>
      <c r="AE31" s="22">
        <f t="shared" si="28"/>
        <v>17</v>
      </c>
      <c r="AF31" s="22">
        <f t="shared" si="29"/>
        <v>733.09190493036658</v>
      </c>
      <c r="AG31" s="22">
        <f t="shared" si="30"/>
        <v>0</v>
      </c>
      <c r="AH31" s="22">
        <f t="shared" si="31"/>
        <v>12462.562383816232</v>
      </c>
      <c r="AI31" s="22">
        <f t="shared" si="32"/>
        <v>11023.62</v>
      </c>
      <c r="AJ31" s="91">
        <f t="shared" si="33"/>
        <v>-1438.9423838162311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Entity Oversight</v>
      </c>
      <c r="D32" s="222">
        <f t="shared" si="2"/>
        <v>0</v>
      </c>
      <c r="E32" s="223">
        <f t="shared" si="2"/>
        <v>0</v>
      </c>
      <c r="F32" s="80">
        <f t="shared" si="3"/>
        <v>6</v>
      </c>
      <c r="G32" s="155">
        <f t="shared" si="4"/>
        <v>580.34522500000003</v>
      </c>
      <c r="H32" s="155">
        <f t="shared" si="5"/>
        <v>3482.0713500000002</v>
      </c>
      <c r="I32" s="23">
        <f t="shared" si="6"/>
        <v>2</v>
      </c>
      <c r="J32" s="22">
        <f t="shared" si="7"/>
        <v>8</v>
      </c>
      <c r="K32" s="22">
        <f t="shared" si="8"/>
        <v>679.86538206891964</v>
      </c>
      <c r="L32" s="22">
        <f t="shared" si="9"/>
        <v>1761.4700897933883</v>
      </c>
      <c r="M32" s="22">
        <f t="shared" si="10"/>
        <v>5438.9230565513571</v>
      </c>
      <c r="N32" s="22">
        <f t="shared" si="11"/>
        <v>8944</v>
      </c>
      <c r="O32" s="91">
        <f t="shared" si="12"/>
        <v>3505.0769434486429</v>
      </c>
      <c r="P32" s="23">
        <f t="shared" si="13"/>
        <v>0</v>
      </c>
      <c r="Q32" s="22">
        <f t="shared" si="14"/>
        <v>8</v>
      </c>
      <c r="R32" s="22">
        <f t="shared" si="15"/>
        <v>732.74694588278771</v>
      </c>
      <c r="S32" s="22">
        <f t="shared" si="16"/>
        <v>0</v>
      </c>
      <c r="T32" s="22">
        <f t="shared" si="17"/>
        <v>5861.9755670623017</v>
      </c>
      <c r="U32" s="22">
        <f t="shared" si="18"/>
        <v>9457</v>
      </c>
      <c r="V32" s="91">
        <f t="shared" si="19"/>
        <v>3595.0244329376983</v>
      </c>
      <c r="W32" s="23">
        <f t="shared" si="20"/>
        <v>0</v>
      </c>
      <c r="X32" s="22">
        <f t="shared" si="21"/>
        <v>8</v>
      </c>
      <c r="Y32" s="22">
        <f t="shared" si="22"/>
        <v>789.00836204397433</v>
      </c>
      <c r="Z32" s="22">
        <f t="shared" si="23"/>
        <v>0</v>
      </c>
      <c r="AA32" s="22">
        <f t="shared" si="24"/>
        <v>6312.0668963517946</v>
      </c>
      <c r="AB32" s="22">
        <f t="shared" si="25"/>
        <v>9996</v>
      </c>
      <c r="AC32" s="91">
        <f t="shared" si="26"/>
        <v>3683.9331036482054</v>
      </c>
      <c r="AD32" s="23">
        <f t="shared" si="27"/>
        <v>0</v>
      </c>
      <c r="AE32" s="22">
        <f t="shared" si="28"/>
        <v>8</v>
      </c>
      <c r="AF32" s="22">
        <f t="shared" si="29"/>
        <v>847.99925715078905</v>
      </c>
      <c r="AG32" s="22">
        <f t="shared" si="30"/>
        <v>0</v>
      </c>
      <c r="AH32" s="22">
        <f t="shared" si="31"/>
        <v>6783.9940572063124</v>
      </c>
      <c r="AI32" s="22">
        <f t="shared" si="32"/>
        <v>10755.696</v>
      </c>
      <c r="AJ32" s="91">
        <f t="shared" si="33"/>
        <v>3971.7019427936875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95</v>
      </c>
      <c r="G45" s="92">
        <f>IFERROR(H45/F45,0)</f>
        <v>487.97321052631582</v>
      </c>
      <c r="H45" s="92">
        <f>SUM(H29:H38)</f>
        <v>46357.455000000002</v>
      </c>
      <c r="I45" s="25">
        <f>SUM(I29:I38)</f>
        <v>29</v>
      </c>
      <c r="J45" s="92">
        <f>SUM(J29:J38)</f>
        <v>124</v>
      </c>
      <c r="K45" s="92">
        <f>IFERROR(M45/J45,0)</f>
        <v>490.30293977758475</v>
      </c>
      <c r="L45" s="92">
        <f t="shared" ref="L45:Q45" si="34">SUM(L29:L38)</f>
        <v>13664.419656818953</v>
      </c>
      <c r="M45" s="92">
        <f t="shared" si="34"/>
        <v>60797.564532420511</v>
      </c>
      <c r="N45" s="92">
        <f>INDEX('ENE17'!$C$2:$C$48,MATCH(Results!$D$3,'ENE17'!$A$2:$A$48,0))</f>
        <v>68169</v>
      </c>
      <c r="O45" s="129">
        <f>N45-M45</f>
        <v>7371.4354675794893</v>
      </c>
      <c r="P45" s="25">
        <f t="shared" si="34"/>
        <v>8</v>
      </c>
      <c r="Q45" s="24">
        <f t="shared" si="34"/>
        <v>132</v>
      </c>
      <c r="R45" s="92">
        <f>IFERROR(T45/Q45,0)</f>
        <v>517.91272471429568</v>
      </c>
      <c r="S45" s="24">
        <f>SUM(S29:S38)</f>
        <v>2702.2619582791817</v>
      </c>
      <c r="T45" s="24">
        <f>SUM(T29:T38)</f>
        <v>68364.479662287034</v>
      </c>
      <c r="U45" s="207">
        <f>INDEX('ENE17'!$D$2:$D$48,MATCH(Results!$D$3,'ENE17'!$A$2:$A$48,0))</f>
        <v>76697</v>
      </c>
      <c r="V45" s="24">
        <f>U45-T45</f>
        <v>8332.5203377129656</v>
      </c>
      <c r="W45" s="25">
        <f t="shared" ref="W45:X45" si="35">SUM(W29:W38)</f>
        <v>-7</v>
      </c>
      <c r="X45" s="24">
        <f t="shared" si="35"/>
        <v>125</v>
      </c>
      <c r="Y45" s="92">
        <f>IFERROR(AA45/X45,0)</f>
        <v>586.63395599393982</v>
      </c>
      <c r="Z45" s="24">
        <f t="shared" ref="Z45:AA45" si="36">SUM(Z29:Z38)</f>
        <v>-444.85472206744134</v>
      </c>
      <c r="AA45" s="24">
        <f t="shared" si="36"/>
        <v>73329.244499242472</v>
      </c>
      <c r="AB45" s="207">
        <f>INDEX('ENE17'!$E$2:$E$48,MATCH(Results!$D$3,'ENE17'!$A$2:$A$48,0))</f>
        <v>81256</v>
      </c>
      <c r="AC45" s="24">
        <f>AB45-AA45</f>
        <v>7926.7555007575284</v>
      </c>
      <c r="AD45" s="25">
        <f t="shared" ref="AD45:AE45" si="37">SUM(AD29:AD38)</f>
        <v>0</v>
      </c>
      <c r="AE45" s="24">
        <f t="shared" si="37"/>
        <v>125</v>
      </c>
      <c r="AF45" s="92">
        <f>IFERROR(AH45/AE45,0)</f>
        <v>631.91986983376808</v>
      </c>
      <c r="AG45" s="24">
        <f t="shared" ref="AG45:AH45" si="38">SUM(AG29:AG38)</f>
        <v>0</v>
      </c>
      <c r="AH45" s="24">
        <f t="shared" si="38"/>
        <v>78989.983729221014</v>
      </c>
      <c r="AI45" s="207">
        <f>INDEX('ENE17'!$F$2:$F$48,MATCH(Results!$D$3,'ENE17'!$A$2:$A$48,0))</f>
        <v>87682</v>
      </c>
      <c r="AJ45" s="24">
        <f>AI45-AH45</f>
        <v>8692.0162707789859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26</v>
      </c>
      <c r="G51" s="193">
        <f>IFERROR(H51/F51,"")</f>
        <v>181.14481115384618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4709.7650900000008</v>
      </c>
      <c r="I51" s="97">
        <f>SUMIFS($N$64:$N$509,$B$64:$B$509,$B51)-SUMIFS($O$64:$O$509,$B$64:$B$509,$B51)</f>
        <v>3</v>
      </c>
      <c r="J51" s="80">
        <f>SUMIFS($P$64:$P$509,$B$64:$B$509,$B51)</f>
        <v>29</v>
      </c>
      <c r="K51" s="80">
        <f>IFERROR(M51/J51,0)</f>
        <v>156.92788551896416</v>
      </c>
      <c r="L51" s="80">
        <f>SUMIFS($R$64:$R$509,$B$64:$B$509,$B51)+SUMIFS($Q$64:$Q$509,$B$64:$B$509,$B51)</f>
        <v>706.19578145115929</v>
      </c>
      <c r="M51" s="98">
        <f>SUMIFS($S$64:$S$509,$B$64:$B$509,$B51)</f>
        <v>4550.9086800499608</v>
      </c>
      <c r="N51" s="80">
        <f>SUMIFS($V$64:$V$509,$B$64:$B$509,$B51)-SUMIFS($W$64:$W$509,$B$64:$B$509,$B51)</f>
        <v>1</v>
      </c>
      <c r="O51" s="80">
        <f>SUMIFS($X$64:$X$509,$B$64:$B$509,$B51)</f>
        <v>30</v>
      </c>
      <c r="P51" s="80">
        <f>IFERROR(R51/O51,0)</f>
        <v>173.09036931094104</v>
      </c>
      <c r="Q51" s="80">
        <f>SUMIFS($Z$64:$Z$509,$B$64:$B$509,$B51)+SUMIFS($Y$64:$Y$509,$B$64:$B$509,$B51)</f>
        <v>255.3552960654973</v>
      </c>
      <c r="R51" s="80">
        <f>SUMIFS($AA$64:$AA$509,$B$64:$B$509,$B51)</f>
        <v>5192.7110793282309</v>
      </c>
      <c r="S51" s="97">
        <f>SUMIFS($AD$64:$AD$509,$B$64:$B$509,$B51)-SUMIFS($AE$64:$AE$509,$B$64:$B$509,$B51)</f>
        <v>-9</v>
      </c>
      <c r="T51" s="80">
        <f>SUMIFS($AF$64:$AF$509,$B$64:$B$509,$B51)</f>
        <v>21</v>
      </c>
      <c r="U51" s="80">
        <f>IFERROR(W51/T51,0)</f>
        <v>241.91378611976688</v>
      </c>
      <c r="V51" s="80">
        <f>SUMIFS($AH$64:$AH$509,$B$64:$B$509,$B51)+SUMIFS($AG$64:$AG$509,$B$64:$B$509,$B51)</f>
        <v>-548.16873281276992</v>
      </c>
      <c r="W51" s="98">
        <f>SUMIFS($AI$64:$AI$509,$B$64:$B$509,$B51)</f>
        <v>5080.1895085151045</v>
      </c>
      <c r="X51" s="80">
        <f>SUMIFS($AL$64:$AL$509,$B$64:$B$509,$B51)-SUMIFS($AM$64:$AM$509,$B$64:$B$509,$B51)</f>
        <v>0</v>
      </c>
      <c r="Y51" s="80">
        <f>SUMIFS($AN$64:$AN$509,$B$64:$B$509,$B51)</f>
        <v>21</v>
      </c>
      <c r="Z51" s="80">
        <f>IFERROR(AB51/Y51,0)</f>
        <v>261.68997441881567</v>
      </c>
      <c r="AA51" s="80">
        <f>SUMIFS($AP$64:$AP$509,$B$64:$B$509,$B51)+SUMIFS($AO$64:$AO$509,$B$64:$B$509,$B51)</f>
        <v>0</v>
      </c>
      <c r="AB51" s="98">
        <f>SUMIFS($AQ$64:$AQ$509,$B$64:$B$509,$B51)</f>
        <v>5495.4894627951289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19</v>
      </c>
      <c r="G52" s="192">
        <f t="shared" ref="G52:G55" si="40">IFERROR(H52/F52,"")</f>
        <v>369.11713578947365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7013.2255799999994</v>
      </c>
      <c r="I52" s="97">
        <f>SUMIFS($N$64:$N$509,$B$64:$B$509,$B52)-SUMIFS($O$64:$O$509,$B$64:$B$509,$B52)</f>
        <v>6</v>
      </c>
      <c r="J52" s="80">
        <f>SUMIFS($P$64:$P$509,$B$64:$B$509,$B52)</f>
        <v>25</v>
      </c>
      <c r="K52" s="80">
        <f t="shared" ref="K52:K56" si="41">IFERROR(M52/J52,0)</f>
        <v>371.36259952432658</v>
      </c>
      <c r="L52" s="80">
        <f>SUMIFS($R$64:$R$509,$B$64:$B$509,$B52)+SUMIFS($Q$64:$Q$509,$B$64:$B$509,$B52)</f>
        <v>2397.3412346096375</v>
      </c>
      <c r="M52" s="98">
        <f>SUMIFS($S$64:$S$509,$B$64:$B$509,$B52)</f>
        <v>9284.0649881081645</v>
      </c>
      <c r="N52" s="80">
        <f>SUMIFS($V$64:$V$509,$B$64:$B$509,$B52)-SUMIFS($W$64:$W$509,$B$64:$B$509,$B52)</f>
        <v>5</v>
      </c>
      <c r="O52" s="80">
        <f>SUMIFS($X$64:$X$509,$B$64:$B$509,$B52)</f>
        <v>30</v>
      </c>
      <c r="P52" s="80">
        <f t="shared" ref="P52:P55" si="42">IFERROR(R52/O52,0)</f>
        <v>384.8105389368672</v>
      </c>
      <c r="Q52" s="80">
        <f>SUMIFS($Z$64:$Z$509,$B$64:$B$509,$B52)+SUMIFS($Y$64:$Y$509,$B$64:$B$509,$B52)</f>
        <v>1469.3273127423047</v>
      </c>
      <c r="R52" s="80">
        <f>SUMIFS($AA$64:$AA$509,$B$64:$B$509,$B52)</f>
        <v>11544.316168106016</v>
      </c>
      <c r="S52" s="97">
        <f>SUMIFS($AD$64:$AD$509,$B$64:$B$509,$B52)-SUMIFS($AE$64:$AE$509,$B$64:$B$509,$B52)</f>
        <v>2</v>
      </c>
      <c r="T52" s="80">
        <f>SUMIFS($AF$64:$AF$509,$B$64:$B$509,$B52)</f>
        <v>32</v>
      </c>
      <c r="U52" s="80">
        <f t="shared" ref="U52:U55" si="43">IFERROR(W52/T52,0)</f>
        <v>421.45081176583545</v>
      </c>
      <c r="V52" s="80">
        <f>SUMIFS($AH$64:$AH$509,$B$64:$B$509,$B52)+SUMIFS($AG$64:$AG$509,$B$64:$B$509,$B52)</f>
        <v>970.57538602320028</v>
      </c>
      <c r="W52" s="98">
        <f>SUMIFS($AI$64:$AI$509,$B$64:$B$509,$B52)</f>
        <v>13486.425976506735</v>
      </c>
      <c r="X52" s="80">
        <f>SUMIFS($AL$64:$AL$509,$B$64:$B$509,$B52)-SUMIFS($AM$64:$AM$509,$B$64:$B$509,$B52)</f>
        <v>0</v>
      </c>
      <c r="Y52" s="80">
        <f>SUMIFS($AN$64:$AN$509,$B$64:$B$509,$B52)</f>
        <v>32</v>
      </c>
      <c r="Z52" s="80">
        <f t="shared" ref="Z52:Z55" si="44">IFERROR(AB52/Y52,0)</f>
        <v>456.06292191518929</v>
      </c>
      <c r="AA52" s="80">
        <f>SUMIFS($AP$64:$AP$509,$B$64:$B$509,$B52)+SUMIFS($AO$64:$AO$509,$B$64:$B$509,$B52)</f>
        <v>0</v>
      </c>
      <c r="AB52" s="98">
        <f>SUMIFS($AQ$64:$AQ$509,$B$64:$B$509,$B52)</f>
        <v>14594.013501286057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20</v>
      </c>
      <c r="G53" s="192">
        <f t="shared" si="40"/>
        <v>376.65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7533</v>
      </c>
      <c r="I53" s="97">
        <f>SUMIFS($N$64:$N$509,$B$64:$B$509,$B53)-SUMIFS($O$64:$O$509,$B$64:$B$509,$B53)</f>
        <v>13</v>
      </c>
      <c r="J53" s="80">
        <f>SUMIFS($P$64:$P$509,$B$64:$B$509,$B53)</f>
        <v>33</v>
      </c>
      <c r="K53" s="80">
        <f t="shared" si="41"/>
        <v>392.36594771352316</v>
      </c>
      <c r="L53" s="80">
        <f>SUMIFS($R$64:$R$509,$B$64:$B$509,$B53)+SUMIFS($Q$64:$Q$509,$B$64:$B$509,$B53)</f>
        <v>4723.4267413768466</v>
      </c>
      <c r="M53" s="98">
        <f>SUMIFS($S$64:$S$509,$B$64:$B$509,$B53)</f>
        <v>12948.076274546263</v>
      </c>
      <c r="N53" s="80">
        <f>SUMIFS($V$64:$V$509,$B$64:$B$509,$B53)-SUMIFS($W$64:$W$509,$B$64:$B$509,$B53)</f>
        <v>1</v>
      </c>
      <c r="O53" s="80">
        <f>SUMIFS($X$64:$X$509,$B$64:$B$509,$B53)</f>
        <v>34</v>
      </c>
      <c r="P53" s="80">
        <f t="shared" si="42"/>
        <v>422.41241141395614</v>
      </c>
      <c r="Q53" s="80">
        <f>SUMIFS($Z$64:$Z$509,$B$64:$B$509,$B53)+SUMIFS($Y$64:$Y$509,$B$64:$B$509,$B53)</f>
        <v>303.03627347600201</v>
      </c>
      <c r="R53" s="80">
        <f>SUMIFS($AA$64:$AA$509,$B$64:$B$509,$B53)</f>
        <v>14362.021988074508</v>
      </c>
      <c r="S53" s="97">
        <f>SUMIFS($AD$64:$AD$509,$B$64:$B$509,$B53)-SUMIFS($AE$64:$AE$509,$B$64:$B$509,$B53)</f>
        <v>0</v>
      </c>
      <c r="T53" s="80">
        <f>SUMIFS($AF$64:$AF$509,$B$64:$B$509,$B53)</f>
        <v>34</v>
      </c>
      <c r="U53" s="80">
        <f t="shared" si="43"/>
        <v>458.22678858265812</v>
      </c>
      <c r="V53" s="80">
        <f>SUMIFS($AH$64:$AH$509,$B$64:$B$509,$B53)+SUMIFS($AG$64:$AG$509,$B$64:$B$509,$B53)</f>
        <v>0</v>
      </c>
      <c r="W53" s="98">
        <f>SUMIFS($AI$64:$AI$509,$B$64:$B$509,$B53)</f>
        <v>15579.710811810375</v>
      </c>
      <c r="X53" s="80">
        <f>SUMIFS($AL$64:$AL$509,$B$64:$B$509,$B53)-SUMIFS($AM$64:$AM$509,$B$64:$B$509,$B53)</f>
        <v>0</v>
      </c>
      <c r="Y53" s="80">
        <f>SUMIFS($AN$64:$AN$509,$B$64:$B$509,$B53)</f>
        <v>34</v>
      </c>
      <c r="Z53" s="80">
        <f t="shared" si="44"/>
        <v>496.14780083693609</v>
      </c>
      <c r="AA53" s="80">
        <f>SUMIFS($AP$64:$AP$509,$B$64:$B$509,$B53)+SUMIFS($AO$64:$AO$509,$B$64:$B$509,$B53)</f>
        <v>0</v>
      </c>
      <c r="AB53" s="98">
        <f>SUMIFS($AQ$64:$AQ$509,$B$64:$B$509,$B53)</f>
        <v>16869.025228455826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30</v>
      </c>
      <c r="G54" s="192">
        <f t="shared" si="40"/>
        <v>903.38214433333326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27101.464329999999</v>
      </c>
      <c r="I54" s="97">
        <f>SUMIFS($N$64:$N$509,$B$64:$B$509,$B54)-SUMIFS($O$64:$O$509,$B$64:$B$509,$B54)</f>
        <v>7</v>
      </c>
      <c r="J54" s="80">
        <f>SUMIFS($P$64:$P$509,$B$64:$B$509,$B54)</f>
        <v>37</v>
      </c>
      <c r="K54" s="80">
        <f t="shared" si="41"/>
        <v>919.3112051274627</v>
      </c>
      <c r="L54" s="80">
        <f>SUMIFS($R$64:$R$509,$B$64:$B$509,$B54)+SUMIFS($Q$64:$Q$509,$B$64:$B$509,$B54)</f>
        <v>5837.455899381308</v>
      </c>
      <c r="M54" s="98">
        <f>SUMIFS($S$64:$S$509,$B$64:$B$509,$B54)</f>
        <v>34014.51458971612</v>
      </c>
      <c r="N54" s="80">
        <f>SUMIFS($V$64:$V$509,$B$64:$B$509,$B54)-SUMIFS($W$64:$W$509,$B$64:$B$509,$B54)</f>
        <v>1</v>
      </c>
      <c r="O54" s="80">
        <f>SUMIFS($X$64:$X$509,$B$64:$B$509,$B54)</f>
        <v>38</v>
      </c>
      <c r="P54" s="80">
        <f t="shared" si="42"/>
        <v>980.66922175732316</v>
      </c>
      <c r="Q54" s="80">
        <f>SUMIFS($Z$64:$Z$509,$B$64:$B$509,$B54)+SUMIFS($Y$64:$Y$509,$B$64:$B$509,$B54)</f>
        <v>674.54307599537799</v>
      </c>
      <c r="R54" s="80">
        <f>SUMIFS($AA$64:$AA$509,$B$64:$B$509,$B54)</f>
        <v>37265.430426778279</v>
      </c>
      <c r="S54" s="97">
        <f>SUMIFS($AD$64:$AD$509,$B$64:$B$509,$B54)-SUMIFS($AE$64:$AE$509,$B$64:$B$509,$B54)</f>
        <v>0</v>
      </c>
      <c r="T54" s="80">
        <f>SUMIFS($AF$64:$AF$509,$B$64:$B$509,$B54)</f>
        <v>38</v>
      </c>
      <c r="U54" s="80">
        <f t="shared" si="43"/>
        <v>1031.1294263792174</v>
      </c>
      <c r="V54" s="80">
        <f>SUMIFS($AH$64:$AH$509,$B$64:$B$509,$B54)+SUMIFS($AG$64:$AG$509,$B$64:$B$509,$B54)</f>
        <v>-867.26137527787159</v>
      </c>
      <c r="W54" s="98">
        <f>SUMIFS($AI$64:$AI$509,$B$64:$B$509,$B54)</f>
        <v>39182.918202410263</v>
      </c>
      <c r="X54" s="80">
        <f>SUMIFS($AL$64:$AL$509,$B$64:$B$509,$B54)-SUMIFS($AM$64:$AM$509,$B$64:$B$509,$B54)</f>
        <v>0</v>
      </c>
      <c r="Y54" s="80">
        <f>SUMIFS($AN$64:$AN$509,$B$64:$B$509,$B54)</f>
        <v>38</v>
      </c>
      <c r="Z54" s="80">
        <f t="shared" si="44"/>
        <v>1106.0909351758951</v>
      </c>
      <c r="AA54" s="80">
        <f>SUMIFS($AP$64:$AP$509,$B$64:$B$509,$B54)+SUMIFS($AO$64:$AO$509,$B$64:$B$509,$B54)</f>
        <v>0</v>
      </c>
      <c r="AB54" s="98">
        <f>SUMIFS($AQ$64:$AQ$509,$B$64:$B$509,$B54)</f>
        <v>42031.455536684014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95</v>
      </c>
      <c r="G56" s="92">
        <f t="shared" ref="G56" si="45">IFERROR(H56/F56,0)</f>
        <v>487.97321052631582</v>
      </c>
      <c r="H56" s="92">
        <f>SUM(H51:H55)</f>
        <v>46357.455000000002</v>
      </c>
      <c r="I56" s="92">
        <f>SUM(I51:I55)</f>
        <v>29</v>
      </c>
      <c r="J56" s="92">
        <f>SUM(J51:J55)</f>
        <v>124</v>
      </c>
      <c r="K56" s="92">
        <f t="shared" si="41"/>
        <v>490.30293977758475</v>
      </c>
      <c r="L56" s="92">
        <f>SUM(L51:L55)</f>
        <v>13664.419656818951</v>
      </c>
      <c r="M56" s="92">
        <f>SUM(M51:M55)</f>
        <v>60797.564532420511</v>
      </c>
      <c r="N56" s="92">
        <f t="shared" ref="N56:O56" si="46">SUM(N51:N55)</f>
        <v>8</v>
      </c>
      <c r="O56" s="92">
        <f t="shared" si="46"/>
        <v>132</v>
      </c>
      <c r="P56" s="92">
        <f>IFERROR(R56/O56,0)</f>
        <v>517.91272471429568</v>
      </c>
      <c r="Q56" s="92">
        <f t="shared" ref="Q56" si="47">SUM(Q51:Q55)</f>
        <v>2702.2619582791817</v>
      </c>
      <c r="R56" s="92">
        <f t="shared" ref="R56:T56" si="48">SUM(R51:R55)</f>
        <v>68364.479662287034</v>
      </c>
      <c r="S56" s="92">
        <f t="shared" si="48"/>
        <v>-7</v>
      </c>
      <c r="T56" s="92">
        <f t="shared" si="48"/>
        <v>125</v>
      </c>
      <c r="U56" s="92">
        <f>IFERROR(W56/T56,0)</f>
        <v>586.63395599393982</v>
      </c>
      <c r="V56" s="92">
        <f t="shared" ref="V56" si="49">SUM(V51:V55)</f>
        <v>-444.85472206744123</v>
      </c>
      <c r="W56" s="92">
        <f t="shared" ref="W56:Y56" si="50">SUM(W51:W55)</f>
        <v>73329.244499242472</v>
      </c>
      <c r="X56" s="92">
        <f t="shared" si="50"/>
        <v>0</v>
      </c>
      <c r="Y56" s="92">
        <f t="shared" si="50"/>
        <v>125</v>
      </c>
      <c r="Z56" s="92">
        <f>IFERROR(AB56/Y56,0)</f>
        <v>631.91986983376808</v>
      </c>
      <c r="AA56" s="92">
        <f t="shared" ref="AA56" si="51">SUM(AA51:AA55)</f>
        <v>0</v>
      </c>
      <c r="AB56" s="104">
        <f t="shared" ref="AB56" si="52">SUM(AB51:AB55)</f>
        <v>78989.983729221014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1155.7695800000001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3</v>
      </c>
      <c r="G66" s="35">
        <f>SUMIFS(WORKING!$AC$3:$AC$6802,WORKING!$A$3:$A$6802,Results!$D$3,WORKING!$B$3:$B$6802,Results!A66,WORKING!$C$3:$C$6802,Results!C66)/1000</f>
        <v>124.63797</v>
      </c>
      <c r="H66" s="35">
        <f t="shared" si="60"/>
        <v>41.545989999999996</v>
      </c>
      <c r="I66" s="187">
        <v>3</v>
      </c>
      <c r="J66" s="212">
        <v>500</v>
      </c>
      <c r="K66" s="217">
        <f t="shared" si="61"/>
        <v>166.66666666666666</v>
      </c>
      <c r="L66" s="34">
        <f t="shared" si="54"/>
        <v>3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181.12412391682236</v>
      </c>
      <c r="N66" s="57">
        <v>0</v>
      </c>
      <c r="O66" s="57">
        <v>0</v>
      </c>
      <c r="P66" s="61">
        <f t="shared" si="55"/>
        <v>3</v>
      </c>
      <c r="Q66" s="40">
        <f t="shared" si="62"/>
        <v>0</v>
      </c>
      <c r="R66" s="40">
        <f t="shared" si="63"/>
        <v>0</v>
      </c>
      <c r="S66" s="44">
        <f t="shared" si="64"/>
        <v>543.3723717504671</v>
      </c>
      <c r="T66" s="35">
        <f t="shared" si="65"/>
        <v>3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196.43391078524857</v>
      </c>
      <c r="V66" s="57">
        <v>0</v>
      </c>
      <c r="W66" s="57">
        <v>0</v>
      </c>
      <c r="X66" s="61">
        <f t="shared" si="56"/>
        <v>3</v>
      </c>
      <c r="Y66" s="40">
        <f t="shared" si="66"/>
        <v>0</v>
      </c>
      <c r="Z66" s="40">
        <f t="shared" si="67"/>
        <v>0</v>
      </c>
      <c r="AA66" s="44">
        <f t="shared" si="68"/>
        <v>589.30173235574568</v>
      </c>
      <c r="AB66" s="35">
        <f t="shared" si="69"/>
        <v>3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212.83857195772944</v>
      </c>
      <c r="AD66" s="57">
        <v>0</v>
      </c>
      <c r="AE66" s="57">
        <v>0</v>
      </c>
      <c r="AF66" s="61">
        <f t="shared" si="57"/>
        <v>3</v>
      </c>
      <c r="AG66" s="40">
        <f t="shared" si="70"/>
        <v>0</v>
      </c>
      <c r="AH66" s="40">
        <f t="shared" si="71"/>
        <v>0</v>
      </c>
      <c r="AI66" s="44">
        <f t="shared" si="72"/>
        <v>638.51571587318836</v>
      </c>
      <c r="AJ66" s="35">
        <f t="shared" si="58"/>
        <v>3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230.18153597522169</v>
      </c>
      <c r="AL66" s="57">
        <v>0</v>
      </c>
      <c r="AM66" s="57">
        <v>0</v>
      </c>
      <c r="AN66" s="61">
        <f t="shared" si="59"/>
        <v>3</v>
      </c>
      <c r="AO66" s="40">
        <f t="shared" si="73"/>
        <v>0</v>
      </c>
      <c r="AP66" s="40">
        <f t="shared" si="74"/>
        <v>0</v>
      </c>
      <c r="AQ66" s="44">
        <f t="shared" si="75"/>
        <v>690.5446079256651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1</v>
      </c>
      <c r="G67" s="35">
        <f>SUMIFS(WORKING!$AC$3:$AC$6802,WORKING!$A$3:$A$6802,Results!$D$3,WORKING!$B$3:$B$6802,Results!A67,WORKING!$C$3:$C$6802,Results!C67)/1000</f>
        <v>114.56317</v>
      </c>
      <c r="H67" s="35">
        <f t="shared" si="60"/>
        <v>114.56317</v>
      </c>
      <c r="I67" s="187">
        <v>1</v>
      </c>
      <c r="J67" s="212">
        <v>198</v>
      </c>
      <c r="K67" s="217">
        <f t="shared" si="61"/>
        <v>198</v>
      </c>
      <c r="L67" s="34">
        <f t="shared" si="54"/>
        <v>1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216.24225635833926</v>
      </c>
      <c r="N67" s="57">
        <v>0</v>
      </c>
      <c r="O67" s="57">
        <v>0</v>
      </c>
      <c r="P67" s="61">
        <f t="shared" si="55"/>
        <v>1</v>
      </c>
      <c r="Q67" s="40">
        <f t="shared" si="62"/>
        <v>0</v>
      </c>
      <c r="R67" s="40">
        <f t="shared" si="63"/>
        <v>0</v>
      </c>
      <c r="S67" s="44">
        <f t="shared" si="64"/>
        <v>216.24225635833926</v>
      </c>
      <c r="T67" s="35">
        <f t="shared" si="65"/>
        <v>1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234.84831294070784</v>
      </c>
      <c r="V67" s="57">
        <v>0</v>
      </c>
      <c r="W67" s="57">
        <v>0</v>
      </c>
      <c r="X67" s="61">
        <f t="shared" si="56"/>
        <v>1</v>
      </c>
      <c r="Y67" s="40">
        <f t="shared" si="66"/>
        <v>0</v>
      </c>
      <c r="Z67" s="40">
        <f t="shared" si="67"/>
        <v>0</v>
      </c>
      <c r="AA67" s="44">
        <f t="shared" si="68"/>
        <v>234.84831294070784</v>
      </c>
      <c r="AB67" s="35">
        <f t="shared" si="69"/>
        <v>1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254.81691449632544</v>
      </c>
      <c r="AD67" s="57">
        <v>0</v>
      </c>
      <c r="AE67" s="57">
        <v>0</v>
      </c>
      <c r="AF67" s="61">
        <f t="shared" si="57"/>
        <v>1</v>
      </c>
      <c r="AG67" s="40">
        <f t="shared" si="70"/>
        <v>0</v>
      </c>
      <c r="AH67" s="40">
        <f t="shared" si="71"/>
        <v>0</v>
      </c>
      <c r="AI67" s="44">
        <f t="shared" si="72"/>
        <v>254.81691449632544</v>
      </c>
      <c r="AJ67" s="35">
        <f t="shared" si="58"/>
        <v>1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275.96612459978707</v>
      </c>
      <c r="AL67" s="57">
        <v>0</v>
      </c>
      <c r="AM67" s="57">
        <v>0</v>
      </c>
      <c r="AN67" s="61">
        <f t="shared" si="59"/>
        <v>1</v>
      </c>
      <c r="AO67" s="40">
        <f t="shared" si="73"/>
        <v>0</v>
      </c>
      <c r="AP67" s="40">
        <f t="shared" si="74"/>
        <v>0</v>
      </c>
      <c r="AQ67" s="44">
        <f t="shared" si="75"/>
        <v>275.96612459978707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3</v>
      </c>
      <c r="G68" s="35">
        <f>SUMIFS(WORKING!$AC$3:$AC$6802,WORKING!$A$3:$A$6802,Results!$D$3,WORKING!$B$3:$B$6802,Results!A68,WORKING!$C$3:$C$6802,Results!C68)/1000</f>
        <v>524.88780000000008</v>
      </c>
      <c r="H68" s="35">
        <f t="shared" si="60"/>
        <v>174.96260000000004</v>
      </c>
      <c r="I68" s="187">
        <v>4</v>
      </c>
      <c r="J68" s="212">
        <v>730</v>
      </c>
      <c r="K68" s="217">
        <f t="shared" si="61"/>
        <v>182.5</v>
      </c>
      <c r="L68" s="34">
        <f t="shared" si="54"/>
        <v>4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198.2476670723207</v>
      </c>
      <c r="N68" s="57">
        <v>0</v>
      </c>
      <c r="O68" s="57">
        <v>0</v>
      </c>
      <c r="P68" s="61">
        <f t="shared" si="55"/>
        <v>4</v>
      </c>
      <c r="Q68" s="40">
        <f t="shared" si="62"/>
        <v>0</v>
      </c>
      <c r="R68" s="40">
        <f t="shared" si="63"/>
        <v>0</v>
      </c>
      <c r="S68" s="44">
        <f t="shared" si="64"/>
        <v>792.99066828928278</v>
      </c>
      <c r="T68" s="35">
        <f t="shared" si="65"/>
        <v>4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214.9770715731361</v>
      </c>
      <c r="V68" s="57">
        <v>0</v>
      </c>
      <c r="W68" s="57">
        <v>0</v>
      </c>
      <c r="X68" s="61">
        <f t="shared" si="56"/>
        <v>4</v>
      </c>
      <c r="Y68" s="40">
        <f t="shared" si="66"/>
        <v>0</v>
      </c>
      <c r="Z68" s="40">
        <f t="shared" si="67"/>
        <v>0</v>
      </c>
      <c r="AA68" s="44">
        <f t="shared" si="68"/>
        <v>859.9082862925444</v>
      </c>
      <c r="AB68" s="35">
        <f t="shared" si="69"/>
        <v>4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232.90036602661257</v>
      </c>
      <c r="AD68" s="57">
        <v>0</v>
      </c>
      <c r="AE68" s="57">
        <v>0</v>
      </c>
      <c r="AF68" s="61">
        <f t="shared" si="57"/>
        <v>4</v>
      </c>
      <c r="AG68" s="40">
        <f t="shared" si="70"/>
        <v>0</v>
      </c>
      <c r="AH68" s="40">
        <f t="shared" si="71"/>
        <v>0</v>
      </c>
      <c r="AI68" s="44">
        <f t="shared" si="72"/>
        <v>931.60146410645029</v>
      </c>
      <c r="AJ68" s="35">
        <f t="shared" si="58"/>
        <v>4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251.84596745850669</v>
      </c>
      <c r="AL68" s="57">
        <v>0</v>
      </c>
      <c r="AM68" s="57">
        <v>0</v>
      </c>
      <c r="AN68" s="61">
        <f t="shared" si="59"/>
        <v>4</v>
      </c>
      <c r="AO68" s="40">
        <f t="shared" si="73"/>
        <v>0</v>
      </c>
      <c r="AP68" s="40">
        <f t="shared" si="74"/>
        <v>0</v>
      </c>
      <c r="AQ68" s="44">
        <f t="shared" si="75"/>
        <v>1007.3838698340268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7</v>
      </c>
      <c r="G69" s="35">
        <f>SUMIFS(WORKING!$AC$3:$AC$6802,WORKING!$A$3:$A$6802,Results!$D$3,WORKING!$B$3:$B$6802,Results!A69,WORKING!$C$3:$C$6802,Results!C69)/1000</f>
        <v>661.00184999999999</v>
      </c>
      <c r="H69" s="35">
        <f t="shared" si="60"/>
        <v>94.428835714285711</v>
      </c>
      <c r="I69" s="187">
        <v>7</v>
      </c>
      <c r="J69" s="212">
        <v>1515</v>
      </c>
      <c r="K69" s="217">
        <f t="shared" si="61"/>
        <v>216.42857142857142</v>
      </c>
      <c r="L69" s="34">
        <f t="shared" si="54"/>
        <v>7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235.3985938170531</v>
      </c>
      <c r="N69" s="57">
        <v>3</v>
      </c>
      <c r="O69" s="57">
        <v>0</v>
      </c>
      <c r="P69" s="61">
        <f t="shared" si="55"/>
        <v>10</v>
      </c>
      <c r="Q69" s="40">
        <f t="shared" si="62"/>
        <v>706.19578145115929</v>
      </c>
      <c r="R69" s="40">
        <f t="shared" si="63"/>
        <v>0</v>
      </c>
      <c r="S69" s="44">
        <f t="shared" si="64"/>
        <v>2353.985938170531</v>
      </c>
      <c r="T69" s="35">
        <f t="shared" si="65"/>
        <v>10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255.3552960654973</v>
      </c>
      <c r="V69" s="57">
        <v>1</v>
      </c>
      <c r="W69" s="57">
        <v>0</v>
      </c>
      <c r="X69" s="61">
        <f t="shared" si="56"/>
        <v>11</v>
      </c>
      <c r="Y69" s="40">
        <f t="shared" si="66"/>
        <v>255.3552960654973</v>
      </c>
      <c r="Z69" s="40">
        <f t="shared" si="67"/>
        <v>0</v>
      </c>
      <c r="AA69" s="44">
        <f t="shared" si="68"/>
        <v>2808.9082567204705</v>
      </c>
      <c r="AB69" s="35">
        <f t="shared" si="69"/>
        <v>11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276.74497807285502</v>
      </c>
      <c r="AD69" s="57">
        <v>0</v>
      </c>
      <c r="AE69" s="57">
        <v>0</v>
      </c>
      <c r="AF69" s="61">
        <f t="shared" si="57"/>
        <v>11</v>
      </c>
      <c r="AG69" s="40">
        <f t="shared" si="70"/>
        <v>0</v>
      </c>
      <c r="AH69" s="40">
        <f t="shared" si="71"/>
        <v>0</v>
      </c>
      <c r="AI69" s="44">
        <f t="shared" si="72"/>
        <v>3044.1947588014054</v>
      </c>
      <c r="AJ69" s="35">
        <f t="shared" si="58"/>
        <v>11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299.36514522264571</v>
      </c>
      <c r="AL69" s="57">
        <v>0</v>
      </c>
      <c r="AM69" s="57">
        <v>0</v>
      </c>
      <c r="AN69" s="61">
        <f t="shared" si="59"/>
        <v>11</v>
      </c>
      <c r="AO69" s="40">
        <f t="shared" si="73"/>
        <v>0</v>
      </c>
      <c r="AP69" s="40">
        <f t="shared" si="74"/>
        <v>0</v>
      </c>
      <c r="AQ69" s="44">
        <f t="shared" si="75"/>
        <v>3293.0165974491028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3</v>
      </c>
      <c r="G70" s="35">
        <f>SUMIFS(WORKING!$AC$3:$AC$6802,WORKING!$A$3:$A$6802,Results!$D$3,WORKING!$B$3:$B$6802,Results!A70,WORKING!$C$3:$C$6802,Results!C70)/1000</f>
        <v>162.31102000000001</v>
      </c>
      <c r="H70" s="35">
        <f t="shared" si="60"/>
        <v>54.10367333333334</v>
      </c>
      <c r="I70" s="187">
        <v>2</v>
      </c>
      <c r="J70" s="212">
        <v>589</v>
      </c>
      <c r="K70" s="217">
        <f t="shared" si="61"/>
        <v>294.5</v>
      </c>
      <c r="L70" s="34">
        <f t="shared" si="54"/>
        <v>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320.64234017290227</v>
      </c>
      <c r="N70" s="57">
        <v>0</v>
      </c>
      <c r="O70" s="57">
        <v>0</v>
      </c>
      <c r="P70" s="61">
        <f t="shared" si="55"/>
        <v>2</v>
      </c>
      <c r="Q70" s="40">
        <f t="shared" si="62"/>
        <v>0</v>
      </c>
      <c r="R70" s="40">
        <f t="shared" si="63"/>
        <v>0</v>
      </c>
      <c r="S70" s="44">
        <f t="shared" si="64"/>
        <v>641.28468034580453</v>
      </c>
      <c r="T70" s="35">
        <f t="shared" si="65"/>
        <v>2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347.92414632066408</v>
      </c>
      <c r="V70" s="57">
        <v>0</v>
      </c>
      <c r="W70" s="57">
        <v>0</v>
      </c>
      <c r="X70" s="61">
        <f t="shared" si="56"/>
        <v>2</v>
      </c>
      <c r="Y70" s="40">
        <f t="shared" si="66"/>
        <v>0</v>
      </c>
      <c r="Z70" s="40">
        <f t="shared" si="67"/>
        <v>0</v>
      </c>
      <c r="AA70" s="44">
        <f t="shared" si="68"/>
        <v>695.84829264132816</v>
      </c>
      <c r="AB70" s="35">
        <f t="shared" si="69"/>
        <v>2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377.1745155753465</v>
      </c>
      <c r="AD70" s="57">
        <v>0</v>
      </c>
      <c r="AE70" s="57">
        <v>0</v>
      </c>
      <c r="AF70" s="61">
        <f t="shared" si="57"/>
        <v>2</v>
      </c>
      <c r="AG70" s="40">
        <f t="shared" si="70"/>
        <v>0</v>
      </c>
      <c r="AH70" s="40">
        <f t="shared" si="71"/>
        <v>0</v>
      </c>
      <c r="AI70" s="44">
        <f t="shared" si="72"/>
        <v>754.34903115069301</v>
      </c>
      <c r="AJ70" s="35">
        <f t="shared" si="58"/>
        <v>2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408.11928051075125</v>
      </c>
      <c r="AL70" s="57">
        <v>0</v>
      </c>
      <c r="AM70" s="57">
        <v>0</v>
      </c>
      <c r="AN70" s="61">
        <f t="shared" si="59"/>
        <v>2</v>
      </c>
      <c r="AO70" s="40">
        <f t="shared" si="73"/>
        <v>0</v>
      </c>
      <c r="AP70" s="40">
        <f t="shared" si="74"/>
        <v>0</v>
      </c>
      <c r="AQ70" s="44">
        <f t="shared" si="75"/>
        <v>816.23856102150251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6</v>
      </c>
      <c r="G71" s="35">
        <f>SUMIFS(WORKING!$AC$3:$AC$6802,WORKING!$A$3:$A$6802,Results!$D$3,WORKING!$B$3:$B$6802,Results!A71,WORKING!$C$3:$C$6802,Results!C71)/1000</f>
        <v>1052.0118200000002</v>
      </c>
      <c r="H71" s="35">
        <f>IFERROR(G71/F71,0)</f>
        <v>175.33530333333337</v>
      </c>
      <c r="I71" s="187">
        <v>7</v>
      </c>
      <c r="J71" s="212">
        <v>2401</v>
      </c>
      <c r="K71" s="217">
        <f t="shared" si="61"/>
        <v>343</v>
      </c>
      <c r="L71" s="34">
        <f t="shared" si="54"/>
        <v>7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373.63832691456872</v>
      </c>
      <c r="N71" s="57">
        <v>4</v>
      </c>
      <c r="O71" s="57">
        <v>0</v>
      </c>
      <c r="P71" s="61">
        <f t="shared" si="55"/>
        <v>11</v>
      </c>
      <c r="Q71" s="40">
        <f t="shared" si="62"/>
        <v>1494.5533076582749</v>
      </c>
      <c r="R71" s="40">
        <f t="shared" si="63"/>
        <v>0</v>
      </c>
      <c r="S71" s="44">
        <f t="shared" si="64"/>
        <v>4110.0215960602563</v>
      </c>
      <c r="T71" s="35">
        <f t="shared" si="65"/>
        <v>11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405.49233549810492</v>
      </c>
      <c r="V71" s="57">
        <v>0</v>
      </c>
      <c r="W71" s="57">
        <v>0</v>
      </c>
      <c r="X71" s="61">
        <f t="shared" si="56"/>
        <v>11</v>
      </c>
      <c r="Y71" s="40">
        <f t="shared" si="66"/>
        <v>0</v>
      </c>
      <c r="Z71" s="40">
        <f t="shared" si="67"/>
        <v>0</v>
      </c>
      <c r="AA71" s="44">
        <f t="shared" si="68"/>
        <v>4460.4156904791544</v>
      </c>
      <c r="AB71" s="35">
        <f t="shared" si="69"/>
        <v>11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439.65068551137921</v>
      </c>
      <c r="AD71" s="57">
        <v>1</v>
      </c>
      <c r="AE71" s="57">
        <v>0</v>
      </c>
      <c r="AF71" s="61">
        <f t="shared" si="57"/>
        <v>12</v>
      </c>
      <c r="AG71" s="40">
        <f t="shared" si="70"/>
        <v>439.65068551137921</v>
      </c>
      <c r="AH71" s="40">
        <f t="shared" si="71"/>
        <v>0</v>
      </c>
      <c r="AI71" s="44">
        <f t="shared" si="72"/>
        <v>5275.8082261365507</v>
      </c>
      <c r="AJ71" s="35">
        <f t="shared" si="58"/>
        <v>12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475.79455357845279</v>
      </c>
      <c r="AL71" s="57">
        <v>0</v>
      </c>
      <c r="AM71" s="57">
        <v>0</v>
      </c>
      <c r="AN71" s="61">
        <f t="shared" si="59"/>
        <v>12</v>
      </c>
      <c r="AO71" s="40">
        <f t="shared" si="73"/>
        <v>0</v>
      </c>
      <c r="AP71" s="40">
        <f t="shared" si="74"/>
        <v>0</v>
      </c>
      <c r="AQ71" s="44">
        <f t="shared" si="75"/>
        <v>5709.534642941433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3</v>
      </c>
      <c r="G72" s="35">
        <f>SUMIFS(WORKING!$AC$3:$AC$6802,WORKING!$A$3:$A$6802,Results!$D$3,WORKING!$B$3:$B$6802,Results!A72,WORKING!$C$3:$C$6802,Results!C72)/1000</f>
        <v>516.31747000000007</v>
      </c>
      <c r="H72" s="35">
        <f t="shared" si="60"/>
        <v>172.10582333333335</v>
      </c>
      <c r="I72" s="187">
        <v>3</v>
      </c>
      <c r="J72" s="212">
        <v>1244</v>
      </c>
      <c r="K72" s="217">
        <f>IFERROR(IF(J72="",G72,J72)/IF(I72="",F72,I72),"")</f>
        <v>414.66666666666669</v>
      </c>
      <c r="L72" s="34">
        <f t="shared" si="54"/>
        <v>3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451.39396347568129</v>
      </c>
      <c r="N72" s="57">
        <v>2</v>
      </c>
      <c r="O72" s="57">
        <v>0</v>
      </c>
      <c r="P72" s="61">
        <f t="shared" si="55"/>
        <v>5</v>
      </c>
      <c r="Q72" s="40">
        <f t="shared" si="62"/>
        <v>902.78792695136258</v>
      </c>
      <c r="R72" s="40">
        <f t="shared" si="63"/>
        <v>0</v>
      </c>
      <c r="S72" s="44">
        <f t="shared" si="64"/>
        <v>2256.9698173784063</v>
      </c>
      <c r="T72" s="35">
        <f t="shared" si="65"/>
        <v>5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489.77577091410154</v>
      </c>
      <c r="V72" s="57">
        <v>3</v>
      </c>
      <c r="W72" s="57">
        <v>0</v>
      </c>
      <c r="X72" s="61">
        <f t="shared" si="56"/>
        <v>8</v>
      </c>
      <c r="Y72" s="40">
        <f t="shared" si="66"/>
        <v>1469.3273127423047</v>
      </c>
      <c r="Z72" s="40">
        <f t="shared" si="67"/>
        <v>0</v>
      </c>
      <c r="AA72" s="44">
        <f t="shared" si="68"/>
        <v>3918.2061673128123</v>
      </c>
      <c r="AB72" s="35">
        <f t="shared" si="69"/>
        <v>8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530.92470051182113</v>
      </c>
      <c r="AD72" s="57">
        <v>1</v>
      </c>
      <c r="AE72" s="57">
        <v>0</v>
      </c>
      <c r="AF72" s="61">
        <f t="shared" si="57"/>
        <v>9</v>
      </c>
      <c r="AG72" s="40">
        <f t="shared" si="70"/>
        <v>530.92470051182113</v>
      </c>
      <c r="AH72" s="40">
        <f t="shared" si="71"/>
        <v>0</v>
      </c>
      <c r="AI72" s="44">
        <f t="shared" si="72"/>
        <v>4778.3223046063904</v>
      </c>
      <c r="AJ72" s="35">
        <f t="shared" si="58"/>
        <v>9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574.45444262847229</v>
      </c>
      <c r="AL72" s="57">
        <v>0</v>
      </c>
      <c r="AM72" s="57">
        <v>0</v>
      </c>
      <c r="AN72" s="61">
        <f t="shared" si="59"/>
        <v>9</v>
      </c>
      <c r="AO72" s="40">
        <f t="shared" si="73"/>
        <v>0</v>
      </c>
      <c r="AP72" s="40">
        <f t="shared" si="74"/>
        <v>0</v>
      </c>
      <c r="AQ72" s="44">
        <f t="shared" si="75"/>
        <v>5170.0899836562503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0</v>
      </c>
      <c r="G73" s="35">
        <f>SUMIFS(WORKING!$AC$3:$AC$6802,WORKING!$A$3:$A$6802,Results!$D$3,WORKING!$B$3:$B$6802,Results!A73,WORKING!$C$3:$C$6802,Results!C73)/1000</f>
        <v>450.81387999999998</v>
      </c>
      <c r="H73" s="35">
        <f t="shared" si="60"/>
        <v>0</v>
      </c>
      <c r="I73" s="187" t="s">
        <v>754</v>
      </c>
      <c r="J73" s="212" t="s">
        <v>754</v>
      </c>
      <c r="K73" s="217" t="str">
        <f t="shared" si="61"/>
        <v/>
      </c>
      <c r="L73" s="34">
        <f t="shared" si="54"/>
        <v>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0</v>
      </c>
      <c r="N73" s="57">
        <v>0</v>
      </c>
      <c r="O73" s="57">
        <v>0</v>
      </c>
      <c r="P73" s="61">
        <f t="shared" si="55"/>
        <v>0</v>
      </c>
      <c r="Q73" s="40">
        <f t="shared" si="62"/>
        <v>0</v>
      </c>
      <c r="R73" s="40">
        <f t="shared" si="63"/>
        <v>0</v>
      </c>
      <c r="S73" s="44">
        <f t="shared" si="64"/>
        <v>0</v>
      </c>
      <c r="T73" s="35">
        <f t="shared" si="65"/>
        <v>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0</v>
      </c>
      <c r="V73" s="57">
        <v>0</v>
      </c>
      <c r="W73" s="57">
        <v>0</v>
      </c>
      <c r="X73" s="61">
        <f t="shared" si="56"/>
        <v>0</v>
      </c>
      <c r="Y73" s="40">
        <f t="shared" si="66"/>
        <v>0</v>
      </c>
      <c r="Z73" s="40">
        <f t="shared" si="67"/>
        <v>0</v>
      </c>
      <c r="AA73" s="44">
        <f t="shared" si="68"/>
        <v>0</v>
      </c>
      <c r="AB73" s="35">
        <f t="shared" si="69"/>
        <v>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0</v>
      </c>
      <c r="AD73" s="57">
        <v>0</v>
      </c>
      <c r="AE73" s="57">
        <v>0</v>
      </c>
      <c r="AF73" s="61">
        <f t="shared" si="57"/>
        <v>0</v>
      </c>
      <c r="AG73" s="40">
        <f t="shared" si="70"/>
        <v>0</v>
      </c>
      <c r="AH73" s="40">
        <f t="shared" si="71"/>
        <v>0</v>
      </c>
      <c r="AI73" s="44">
        <f t="shared" si="72"/>
        <v>0</v>
      </c>
      <c r="AJ73" s="35">
        <f t="shared" si="58"/>
        <v>0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0</v>
      </c>
      <c r="AL73" s="57">
        <v>0</v>
      </c>
      <c r="AM73" s="57">
        <v>0</v>
      </c>
      <c r="AN73" s="61">
        <f t="shared" si="59"/>
        <v>0</v>
      </c>
      <c r="AO73" s="40">
        <f t="shared" si="73"/>
        <v>0</v>
      </c>
      <c r="AP73" s="40">
        <f t="shared" si="74"/>
        <v>0</v>
      </c>
      <c r="AQ73" s="44">
        <f t="shared" si="75"/>
        <v>0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10</v>
      </c>
      <c r="G74" s="35">
        <f>SUMIFS(WORKING!$AC$3:$AC$6802,WORKING!$A$3:$A$6802,Results!$D$3,WORKING!$B$3:$B$6802,Results!A74,WORKING!$C$3:$C$6802,Results!C74)/1000</f>
        <v>3365.4511800000005</v>
      </c>
      <c r="H74" s="35">
        <f t="shared" si="60"/>
        <v>336.54511800000006</v>
      </c>
      <c r="I74" s="187">
        <v>11</v>
      </c>
      <c r="J74" s="212">
        <v>2811</v>
      </c>
      <c r="K74" s="217">
        <f t="shared" si="61"/>
        <v>255.54545454545453</v>
      </c>
      <c r="L74" s="34">
        <f t="shared" si="54"/>
        <v>11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279.05874412569983</v>
      </c>
      <c r="N74" s="57">
        <v>10</v>
      </c>
      <c r="O74" s="57">
        <v>0</v>
      </c>
      <c r="P74" s="61">
        <f t="shared" si="55"/>
        <v>21</v>
      </c>
      <c r="Q74" s="40">
        <f t="shared" si="62"/>
        <v>2790.5874412569983</v>
      </c>
      <c r="R74" s="40">
        <f t="shared" si="63"/>
        <v>0</v>
      </c>
      <c r="S74" s="44">
        <f t="shared" si="64"/>
        <v>5860.233626639696</v>
      </c>
      <c r="T74" s="35">
        <f t="shared" si="65"/>
        <v>21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303.03627347600201</v>
      </c>
      <c r="V74" s="57">
        <v>1</v>
      </c>
      <c r="W74" s="57">
        <v>0</v>
      </c>
      <c r="X74" s="61">
        <f t="shared" si="56"/>
        <v>22</v>
      </c>
      <c r="Y74" s="40">
        <f t="shared" si="66"/>
        <v>303.03627347600201</v>
      </c>
      <c r="Z74" s="40">
        <f t="shared" si="67"/>
        <v>0</v>
      </c>
      <c r="AA74" s="44">
        <f t="shared" si="68"/>
        <v>6666.7980164720439</v>
      </c>
      <c r="AB74" s="35">
        <f t="shared" si="69"/>
        <v>22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328.76647524887727</v>
      </c>
      <c r="AD74" s="57">
        <v>0</v>
      </c>
      <c r="AE74" s="57">
        <v>0</v>
      </c>
      <c r="AF74" s="61">
        <f t="shared" si="57"/>
        <v>22</v>
      </c>
      <c r="AG74" s="40">
        <f t="shared" si="70"/>
        <v>0</v>
      </c>
      <c r="AH74" s="40">
        <f t="shared" si="71"/>
        <v>0</v>
      </c>
      <c r="AI74" s="44">
        <f t="shared" si="72"/>
        <v>7232.8624554752996</v>
      </c>
      <c r="AJ74" s="35">
        <f t="shared" si="58"/>
        <v>22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356.01405898878511</v>
      </c>
      <c r="AL74" s="57">
        <v>0</v>
      </c>
      <c r="AM74" s="57">
        <v>0</v>
      </c>
      <c r="AN74" s="61">
        <f t="shared" si="59"/>
        <v>22</v>
      </c>
      <c r="AO74" s="40">
        <f t="shared" si="73"/>
        <v>0</v>
      </c>
      <c r="AP74" s="40">
        <f t="shared" si="74"/>
        <v>0</v>
      </c>
      <c r="AQ74" s="44">
        <f t="shared" si="75"/>
        <v>7832.3092977532724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3</v>
      </c>
      <c r="G75" s="35">
        <f>SUMIFS(WORKING!$AC$3:$AC$6802,WORKING!$A$3:$A$6802,Results!$D$3,WORKING!$B$3:$B$6802,Results!A75,WORKING!$C$3:$C$6802,Results!C75)/1000</f>
        <v>1977.7534099999998</v>
      </c>
      <c r="H75" s="35">
        <f t="shared" si="60"/>
        <v>659.25113666666664</v>
      </c>
      <c r="I75" s="187">
        <v>3</v>
      </c>
      <c r="J75" s="212">
        <v>1478</v>
      </c>
      <c r="K75" s="217">
        <f t="shared" si="61"/>
        <v>492.66666666666669</v>
      </c>
      <c r="L75" s="34">
        <f t="shared" si="54"/>
        <v>3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538.05166216087741</v>
      </c>
      <c r="N75" s="57">
        <v>0</v>
      </c>
      <c r="O75" s="57">
        <v>0</v>
      </c>
      <c r="P75" s="61">
        <f t="shared" si="55"/>
        <v>3</v>
      </c>
      <c r="Q75" s="40">
        <f t="shared" si="62"/>
        <v>0</v>
      </c>
      <c r="R75" s="40">
        <f t="shared" si="63"/>
        <v>0</v>
      </c>
      <c r="S75" s="44">
        <f t="shared" si="64"/>
        <v>1614.1549864826322</v>
      </c>
      <c r="T75" s="35">
        <f t="shared" si="65"/>
        <v>3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584.34089546597056</v>
      </c>
      <c r="V75" s="57">
        <v>0</v>
      </c>
      <c r="W75" s="57">
        <v>0</v>
      </c>
      <c r="X75" s="61">
        <f t="shared" si="56"/>
        <v>3</v>
      </c>
      <c r="Y75" s="40">
        <f t="shared" si="66"/>
        <v>0</v>
      </c>
      <c r="Z75" s="40">
        <f t="shared" si="67"/>
        <v>0</v>
      </c>
      <c r="AA75" s="44">
        <f t="shared" si="68"/>
        <v>1753.0226863979117</v>
      </c>
      <c r="AB75" s="35">
        <f t="shared" si="69"/>
        <v>3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634.01935158498702</v>
      </c>
      <c r="AD75" s="57">
        <v>0</v>
      </c>
      <c r="AE75" s="57">
        <v>0</v>
      </c>
      <c r="AF75" s="61">
        <f t="shared" si="57"/>
        <v>3</v>
      </c>
      <c r="AG75" s="40">
        <f t="shared" si="70"/>
        <v>0</v>
      </c>
      <c r="AH75" s="40">
        <f t="shared" si="71"/>
        <v>0</v>
      </c>
      <c r="AI75" s="44">
        <f t="shared" si="72"/>
        <v>1902.0580547549612</v>
      </c>
      <c r="AJ75" s="35">
        <f t="shared" si="58"/>
        <v>3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686.63424541720121</v>
      </c>
      <c r="AL75" s="57">
        <v>0</v>
      </c>
      <c r="AM75" s="57">
        <v>0</v>
      </c>
      <c r="AN75" s="61">
        <f t="shared" si="59"/>
        <v>3</v>
      </c>
      <c r="AO75" s="40">
        <f t="shared" si="73"/>
        <v>0</v>
      </c>
      <c r="AP75" s="40">
        <f t="shared" si="74"/>
        <v>0</v>
      </c>
      <c r="AQ75" s="44">
        <f t="shared" si="75"/>
        <v>2059.9027362516035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10</v>
      </c>
      <c r="G76" s="35">
        <f>SUMIFS(WORKING!$AC$3:$AC$6802,WORKING!$A$3:$A$6802,Results!$D$3,WORKING!$B$3:$B$6802,Results!A76,WORKING!$C$3:$C$6802,Results!C76)/1000</f>
        <v>6627.2004000000006</v>
      </c>
      <c r="H76" s="35">
        <f t="shared" si="60"/>
        <v>662.72004000000004</v>
      </c>
      <c r="I76" s="187">
        <v>9</v>
      </c>
      <c r="J76" s="212">
        <v>8112</v>
      </c>
      <c r="K76" s="217">
        <f t="shared" si="61"/>
        <v>901.33333333333337</v>
      </c>
      <c r="L76" s="34">
        <f t="shared" si="54"/>
        <v>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944.88920702020607</v>
      </c>
      <c r="N76" s="57">
        <v>3</v>
      </c>
      <c r="O76" s="57">
        <v>0</v>
      </c>
      <c r="P76" s="61">
        <f t="shared" si="55"/>
        <v>12</v>
      </c>
      <c r="Q76" s="40">
        <f t="shared" si="62"/>
        <v>2834.6676210606183</v>
      </c>
      <c r="R76" s="40">
        <f t="shared" si="63"/>
        <v>0</v>
      </c>
      <c r="S76" s="44">
        <f t="shared" si="64"/>
        <v>11338.670484242473</v>
      </c>
      <c r="T76" s="35">
        <f t="shared" si="65"/>
        <v>12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1016.440328289097</v>
      </c>
      <c r="V76" s="57">
        <v>0</v>
      </c>
      <c r="W76" s="57">
        <v>0</v>
      </c>
      <c r="X76" s="61">
        <f t="shared" si="56"/>
        <v>12</v>
      </c>
      <c r="Y76" s="40">
        <f t="shared" si="66"/>
        <v>0</v>
      </c>
      <c r="Z76" s="40">
        <f t="shared" si="67"/>
        <v>0</v>
      </c>
      <c r="AA76" s="44">
        <f t="shared" si="68"/>
        <v>12197.283939469164</v>
      </c>
      <c r="AB76" s="35">
        <f t="shared" si="69"/>
        <v>12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1092.3780932247901</v>
      </c>
      <c r="AD76" s="57">
        <v>1</v>
      </c>
      <c r="AE76" s="57">
        <v>0</v>
      </c>
      <c r="AF76" s="61">
        <f t="shared" si="57"/>
        <v>13</v>
      </c>
      <c r="AG76" s="40">
        <f t="shared" si="70"/>
        <v>1092.3780932247901</v>
      </c>
      <c r="AH76" s="40">
        <f t="shared" si="71"/>
        <v>0</v>
      </c>
      <c r="AI76" s="44">
        <f t="shared" si="72"/>
        <v>14200.915211922271</v>
      </c>
      <c r="AJ76" s="35">
        <f t="shared" si="58"/>
        <v>13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1171.7719663232426</v>
      </c>
      <c r="AL76" s="57">
        <v>0</v>
      </c>
      <c r="AM76" s="57">
        <v>0</v>
      </c>
      <c r="AN76" s="61">
        <f t="shared" si="59"/>
        <v>13</v>
      </c>
      <c r="AO76" s="40">
        <f t="shared" si="73"/>
        <v>0</v>
      </c>
      <c r="AP76" s="40">
        <f t="shared" si="74"/>
        <v>0</v>
      </c>
      <c r="AQ76" s="44">
        <f t="shared" si="75"/>
        <v>15233.035562202154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3</v>
      </c>
      <c r="G77" s="35">
        <f>SUMIFS(WORKING!$AC$3:$AC$6802,WORKING!$A$3:$A$6802,Results!$D$3,WORKING!$B$3:$B$6802,Results!A77,WORKING!$C$3:$C$6802,Results!C77)/1000</f>
        <v>2610.9750199999999</v>
      </c>
      <c r="H77" s="35">
        <f t="shared" si="60"/>
        <v>870.32500666666658</v>
      </c>
      <c r="I77" s="187">
        <v>3</v>
      </c>
      <c r="J77" s="212">
        <v>2693</v>
      </c>
      <c r="K77" s="217">
        <f t="shared" si="61"/>
        <v>897.66666666666663</v>
      </c>
      <c r="L77" s="34">
        <f t="shared" si="54"/>
        <v>3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940.76089645595778</v>
      </c>
      <c r="N77" s="57">
        <v>0</v>
      </c>
      <c r="O77" s="57">
        <v>0</v>
      </c>
      <c r="P77" s="61">
        <f t="shared" si="55"/>
        <v>3</v>
      </c>
      <c r="Q77" s="40">
        <f t="shared" si="62"/>
        <v>0</v>
      </c>
      <c r="R77" s="40">
        <f t="shared" si="63"/>
        <v>0</v>
      </c>
      <c r="S77" s="44">
        <f t="shared" si="64"/>
        <v>2822.2826893678734</v>
      </c>
      <c r="T77" s="35">
        <f t="shared" si="65"/>
        <v>3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1011.6934997571645</v>
      </c>
      <c r="V77" s="57">
        <v>0</v>
      </c>
      <c r="W77" s="57">
        <v>0</v>
      </c>
      <c r="X77" s="61">
        <f t="shared" si="56"/>
        <v>3</v>
      </c>
      <c r="Y77" s="40">
        <f t="shared" si="66"/>
        <v>0</v>
      </c>
      <c r="Z77" s="40">
        <f t="shared" si="67"/>
        <v>0</v>
      </c>
      <c r="AA77" s="44">
        <f t="shared" si="68"/>
        <v>3035.0804992714939</v>
      </c>
      <c r="AB77" s="35">
        <f t="shared" si="69"/>
        <v>3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1086.9479725098395</v>
      </c>
      <c r="AD77" s="57">
        <v>0</v>
      </c>
      <c r="AE77" s="57">
        <v>0</v>
      </c>
      <c r="AF77" s="61">
        <f t="shared" si="57"/>
        <v>3</v>
      </c>
      <c r="AG77" s="40">
        <f t="shared" si="70"/>
        <v>0</v>
      </c>
      <c r="AH77" s="40">
        <f t="shared" si="71"/>
        <v>0</v>
      </c>
      <c r="AI77" s="44">
        <f t="shared" si="72"/>
        <v>3260.8439175295184</v>
      </c>
      <c r="AJ77" s="35">
        <f t="shared" si="58"/>
        <v>3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1165.5947460287794</v>
      </c>
      <c r="AL77" s="57">
        <v>0</v>
      </c>
      <c r="AM77" s="57">
        <v>0</v>
      </c>
      <c r="AN77" s="61">
        <f t="shared" si="59"/>
        <v>3</v>
      </c>
      <c r="AO77" s="40">
        <f t="shared" si="73"/>
        <v>0</v>
      </c>
      <c r="AP77" s="40">
        <f t="shared" si="74"/>
        <v>0</v>
      </c>
      <c r="AQ77" s="44">
        <f t="shared" si="75"/>
        <v>3496.7842380863381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4</v>
      </c>
      <c r="G78" s="35">
        <f>SUMIFS(WORKING!$AC$3:$AC$6802,WORKING!$A$3:$A$6802,Results!$D$3,WORKING!$B$3:$B$6802,Results!A78,WORKING!$C$3:$C$6802,Results!C78)/1000</f>
        <v>3057.0174999999999</v>
      </c>
      <c r="H78" s="35">
        <f t="shared" si="60"/>
        <v>764.25437499999998</v>
      </c>
      <c r="I78" s="187">
        <v>4</v>
      </c>
      <c r="J78" s="212">
        <v>3090</v>
      </c>
      <c r="K78" s="217">
        <f t="shared" si="61"/>
        <v>772.5</v>
      </c>
      <c r="L78" s="34">
        <f t="shared" si="54"/>
        <v>4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809.96183963703902</v>
      </c>
      <c r="N78" s="57">
        <v>0</v>
      </c>
      <c r="O78" s="57">
        <v>0</v>
      </c>
      <c r="P78" s="61">
        <f t="shared" si="55"/>
        <v>4</v>
      </c>
      <c r="Q78" s="40">
        <f t="shared" si="62"/>
        <v>0</v>
      </c>
      <c r="R78" s="40">
        <f t="shared" si="63"/>
        <v>0</v>
      </c>
      <c r="S78" s="44">
        <f t="shared" si="64"/>
        <v>3239.8473585481561</v>
      </c>
      <c r="T78" s="35">
        <f t="shared" si="65"/>
        <v>4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871.43735382012926</v>
      </c>
      <c r="V78" s="57">
        <v>0</v>
      </c>
      <c r="W78" s="57">
        <v>0</v>
      </c>
      <c r="X78" s="61">
        <f t="shared" si="56"/>
        <v>4</v>
      </c>
      <c r="Y78" s="40">
        <f t="shared" si="66"/>
        <v>0</v>
      </c>
      <c r="Z78" s="40">
        <f t="shared" si="67"/>
        <v>0</v>
      </c>
      <c r="AA78" s="44">
        <f t="shared" si="68"/>
        <v>3485.749415280517</v>
      </c>
      <c r="AB78" s="35">
        <f t="shared" si="69"/>
        <v>4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936.69430647540128</v>
      </c>
      <c r="AD78" s="57">
        <v>0</v>
      </c>
      <c r="AE78" s="57">
        <v>0</v>
      </c>
      <c r="AF78" s="61">
        <f t="shared" si="57"/>
        <v>4</v>
      </c>
      <c r="AG78" s="40">
        <f t="shared" si="70"/>
        <v>0</v>
      </c>
      <c r="AH78" s="40">
        <f t="shared" si="71"/>
        <v>0</v>
      </c>
      <c r="AI78" s="44">
        <f t="shared" si="72"/>
        <v>3746.7772259016051</v>
      </c>
      <c r="AJ78" s="35">
        <f t="shared" si="58"/>
        <v>4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1004.936490428703</v>
      </c>
      <c r="AL78" s="57">
        <v>0</v>
      </c>
      <c r="AM78" s="57">
        <v>0</v>
      </c>
      <c r="AN78" s="61">
        <f t="shared" si="59"/>
        <v>4</v>
      </c>
      <c r="AO78" s="40">
        <f t="shared" si="73"/>
        <v>0</v>
      </c>
      <c r="AP78" s="40">
        <f t="shared" si="74"/>
        <v>0</v>
      </c>
      <c r="AQ78" s="44">
        <f t="shared" si="75"/>
        <v>4019.745961714812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2</v>
      </c>
      <c r="G79" s="35">
        <f>SUMIFS(WORKING!$AC$3:$AC$6802,WORKING!$A$3:$A$6802,Results!$D$3,WORKING!$B$3:$B$6802,Results!A79,WORKING!$C$3:$C$6802,Results!C79)/1000</f>
        <v>3798.0913100000002</v>
      </c>
      <c r="H79" s="35">
        <f t="shared" si="60"/>
        <v>1899.0456550000001</v>
      </c>
      <c r="I79" s="187">
        <v>2</v>
      </c>
      <c r="J79" s="212">
        <v>2368</v>
      </c>
      <c r="K79" s="217">
        <f t="shared" si="61"/>
        <v>1184</v>
      </c>
      <c r="L79" s="34">
        <f t="shared" si="54"/>
        <v>2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1241.3181885273013</v>
      </c>
      <c r="N79" s="57">
        <v>1</v>
      </c>
      <c r="O79" s="57">
        <v>0</v>
      </c>
      <c r="P79" s="61">
        <f t="shared" si="55"/>
        <v>3</v>
      </c>
      <c r="Q79" s="40">
        <f t="shared" si="62"/>
        <v>1241.3181885273013</v>
      </c>
      <c r="R79" s="40">
        <f t="shared" si="63"/>
        <v>0</v>
      </c>
      <c r="S79" s="44">
        <f t="shared" si="64"/>
        <v>3723.9545655819038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1335.4267744489473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4006.2803233468421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1435.3147056750902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4305.9441170252703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1539.7606507947744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4619.2819523843227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58</v>
      </c>
      <c r="G84" s="41">
        <f>SUM(G64:G83)</f>
        <v>26198.803380000001</v>
      </c>
      <c r="H84" s="41">
        <f>IFERROR(G84/F84,0)</f>
        <v>451.70350655172416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59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29335.583460000002</v>
      </c>
      <c r="K84" s="41">
        <f>IFERROR(J84/I84,"")</f>
        <v>497.21327898305088</v>
      </c>
      <c r="L84" s="41">
        <f>SUM(L64:L83)</f>
        <v>59</v>
      </c>
      <c r="M84" s="41">
        <f>IFERROR(S84/P84,0)</f>
        <v>481.87818340507101</v>
      </c>
      <c r="N84" s="41">
        <f t="shared" ref="N84:T84" si="98">SUM(N64:N83)</f>
        <v>23</v>
      </c>
      <c r="O84" s="41">
        <f t="shared" si="98"/>
        <v>0</v>
      </c>
      <c r="P84" s="41">
        <f t="shared" si="98"/>
        <v>82</v>
      </c>
      <c r="Q84" s="41">
        <f t="shared" si="98"/>
        <v>9970.1102669057145</v>
      </c>
      <c r="R84" s="41">
        <f t="shared" si="98"/>
        <v>0</v>
      </c>
      <c r="S84" s="45">
        <f t="shared" si="98"/>
        <v>39514.011039215824</v>
      </c>
      <c r="T84" s="41">
        <f t="shared" si="98"/>
        <v>82</v>
      </c>
      <c r="U84" s="41">
        <f>IFERROR(AA84/X84,0)</f>
        <v>513.9270301032268</v>
      </c>
      <c r="V84" s="41">
        <f t="shared" ref="V84:AB84" si="99">SUM(V64:V83)</f>
        <v>5</v>
      </c>
      <c r="W84" s="41">
        <f t="shared" si="99"/>
        <v>0</v>
      </c>
      <c r="X84" s="41">
        <f t="shared" si="99"/>
        <v>87</v>
      </c>
      <c r="Y84" s="41">
        <f t="shared" si="99"/>
        <v>2027.7188822838039</v>
      </c>
      <c r="Z84" s="41">
        <f t="shared" si="99"/>
        <v>0</v>
      </c>
      <c r="AA84" s="45">
        <f t="shared" si="99"/>
        <v>44711.65161898073</v>
      </c>
      <c r="AB84" s="41">
        <f t="shared" si="99"/>
        <v>87</v>
      </c>
      <c r="AC84" s="41">
        <f>IFERROR(AI84/AF84,0)</f>
        <v>559.18899330866589</v>
      </c>
      <c r="AD84" s="41">
        <f t="shared" ref="AD84:AJ84" si="100">SUM(AD64:AD83)</f>
        <v>3</v>
      </c>
      <c r="AE84" s="41">
        <f t="shared" si="100"/>
        <v>0</v>
      </c>
      <c r="AF84" s="41">
        <f t="shared" si="100"/>
        <v>90</v>
      </c>
      <c r="AG84" s="41">
        <f t="shared" si="100"/>
        <v>2062.9534792479903</v>
      </c>
      <c r="AH84" s="41">
        <f t="shared" si="100"/>
        <v>0</v>
      </c>
      <c r="AI84" s="45">
        <f t="shared" si="100"/>
        <v>50327.009397779926</v>
      </c>
      <c r="AJ84" s="41">
        <f t="shared" si="100"/>
        <v>90</v>
      </c>
      <c r="AK84" s="41">
        <f>IFERROR(AQ84/AN84,0)</f>
        <v>602.48704595355855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90</v>
      </c>
      <c r="AO84" s="41">
        <f t="shared" si="101"/>
        <v>0</v>
      </c>
      <c r="AP84" s="41">
        <f t="shared" si="101"/>
        <v>0</v>
      </c>
      <c r="AQ84" s="45">
        <f t="shared" si="101"/>
        <v>54223.834135820267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35953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44224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46208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49719.808000000005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-3561.011039215824</v>
      </c>
      <c r="T86" s="39"/>
      <c r="U86" s="39"/>
      <c r="V86" s="53"/>
      <c r="W86" s="53"/>
      <c r="X86" s="110"/>
      <c r="Y86" s="39"/>
      <c r="Z86" s="39"/>
      <c r="AA86" s="54">
        <f>AA85-AA84</f>
        <v>-487.65161898072984</v>
      </c>
      <c r="AB86" s="39"/>
      <c r="AC86" s="53"/>
      <c r="AD86" s="53"/>
      <c r="AE86" s="110"/>
      <c r="AF86" s="39"/>
      <c r="AG86" s="39"/>
      <c r="AH86" s="39"/>
      <c r="AI86" s="54">
        <f>AI85-AI84</f>
        <v>-4119.0093977799261</v>
      </c>
      <c r="AJ86" s="53"/>
      <c r="AK86" s="53"/>
      <c r="AL86" s="110"/>
      <c r="AM86" s="110"/>
      <c r="AN86" s="110"/>
      <c r="AO86" s="110"/>
      <c r="AP86" s="111"/>
      <c r="AQ86" s="54">
        <f>AQ85-AQ84</f>
        <v>-4504.0261358202624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Communications Policy, Research and Development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 t="s">
        <v>754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69.333930000000009</v>
      </c>
      <c r="H98" s="35">
        <f t="shared" si="108"/>
        <v>0</v>
      </c>
      <c r="I98" s="187" t="s">
        <v>754</v>
      </c>
      <c r="J98" s="212" t="s">
        <v>754</v>
      </c>
      <c r="K98" s="217" t="str">
        <f t="shared" si="109"/>
        <v/>
      </c>
      <c r="L98" s="34">
        <f t="shared" si="102"/>
        <v>0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0</v>
      </c>
      <c r="N98" s="57">
        <v>0</v>
      </c>
      <c r="O98" s="57">
        <v>0</v>
      </c>
      <c r="P98" s="61">
        <f t="shared" si="103"/>
        <v>0</v>
      </c>
      <c r="Q98" s="40">
        <f t="shared" si="110"/>
        <v>0</v>
      </c>
      <c r="R98" s="40">
        <f t="shared" si="111"/>
        <v>0</v>
      </c>
      <c r="S98" s="44">
        <f t="shared" si="112"/>
        <v>0</v>
      </c>
      <c r="T98" s="35">
        <f t="shared" si="113"/>
        <v>0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0</v>
      </c>
      <c r="V98" s="57">
        <v>0</v>
      </c>
      <c r="W98" s="57">
        <v>0</v>
      </c>
      <c r="X98" s="61">
        <f t="shared" si="104"/>
        <v>0</v>
      </c>
      <c r="Y98" s="40">
        <f t="shared" si="114"/>
        <v>0</v>
      </c>
      <c r="Z98" s="40">
        <f t="shared" si="115"/>
        <v>0</v>
      </c>
      <c r="AA98" s="44">
        <f t="shared" si="116"/>
        <v>0</v>
      </c>
      <c r="AB98" s="35">
        <f t="shared" si="117"/>
        <v>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0</v>
      </c>
      <c r="AD98" s="57">
        <v>0</v>
      </c>
      <c r="AE98" s="57">
        <v>0</v>
      </c>
      <c r="AF98" s="61">
        <f t="shared" si="105"/>
        <v>0</v>
      </c>
      <c r="AG98" s="40">
        <f t="shared" si="118"/>
        <v>0</v>
      </c>
      <c r="AH98" s="40">
        <f t="shared" si="119"/>
        <v>0</v>
      </c>
      <c r="AI98" s="44">
        <f t="shared" si="120"/>
        <v>0</v>
      </c>
      <c r="AJ98" s="35">
        <f t="shared" si="106"/>
        <v>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0</v>
      </c>
      <c r="AL98" s="57">
        <v>0</v>
      </c>
      <c r="AM98" s="57">
        <v>0</v>
      </c>
      <c r="AN98" s="61">
        <f t="shared" si="107"/>
        <v>0</v>
      </c>
      <c r="AO98" s="40">
        <f t="shared" si="121"/>
        <v>0</v>
      </c>
      <c r="AP98" s="40">
        <f t="shared" si="122"/>
        <v>0</v>
      </c>
      <c r="AQ98" s="44">
        <f t="shared" si="123"/>
        <v>0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</v>
      </c>
      <c r="G99" s="35">
        <f>SUMIFS(WORKING!$AC$3:$AC$6802,WORKING!$A$3:$A$6802,Results!$D$3,WORKING!$B$3:$B$6802,Results!A99,WORKING!$C$3:$C$6802,Results!C99)/1000</f>
        <v>662.14288999999997</v>
      </c>
      <c r="H99" s="35">
        <f t="shared" si="108"/>
        <v>331.07144499999998</v>
      </c>
      <c r="I99" s="187">
        <v>2</v>
      </c>
      <c r="J99" s="212">
        <v>800</v>
      </c>
      <c r="K99" s="217">
        <f t="shared" si="109"/>
        <v>400</v>
      </c>
      <c r="L99" s="34">
        <f t="shared" si="102"/>
        <v>2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435.40406748332441</v>
      </c>
      <c r="N99" s="57">
        <v>0</v>
      </c>
      <c r="O99" s="57">
        <v>0</v>
      </c>
      <c r="P99" s="61">
        <f t="shared" si="103"/>
        <v>2</v>
      </c>
      <c r="Q99" s="40">
        <f t="shared" si="110"/>
        <v>0</v>
      </c>
      <c r="R99" s="40">
        <f t="shared" si="111"/>
        <v>0</v>
      </c>
      <c r="S99" s="44">
        <f t="shared" si="112"/>
        <v>870.80813496664882</v>
      </c>
      <c r="T99" s="35">
        <f t="shared" si="113"/>
        <v>2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472.42018256184537</v>
      </c>
      <c r="V99" s="57">
        <v>0</v>
      </c>
      <c r="W99" s="57">
        <v>0</v>
      </c>
      <c r="X99" s="61">
        <f t="shared" si="104"/>
        <v>2</v>
      </c>
      <c r="Y99" s="40">
        <f t="shared" si="114"/>
        <v>0</v>
      </c>
      <c r="Z99" s="40">
        <f t="shared" si="115"/>
        <v>0</v>
      </c>
      <c r="AA99" s="44">
        <f t="shared" si="116"/>
        <v>944.84036512369073</v>
      </c>
      <c r="AB99" s="35">
        <f t="shared" si="117"/>
        <v>2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512.10429899343683</v>
      </c>
      <c r="AD99" s="57">
        <v>0</v>
      </c>
      <c r="AE99" s="57">
        <v>0</v>
      </c>
      <c r="AF99" s="61">
        <f t="shared" si="105"/>
        <v>2</v>
      </c>
      <c r="AG99" s="40">
        <f t="shared" si="118"/>
        <v>0</v>
      </c>
      <c r="AH99" s="40">
        <f t="shared" si="119"/>
        <v>0</v>
      </c>
      <c r="AI99" s="44">
        <f t="shared" si="120"/>
        <v>1024.2085979868737</v>
      </c>
      <c r="AJ99" s="35">
        <f t="shared" si="106"/>
        <v>2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554.08359807812815</v>
      </c>
      <c r="AL99" s="57">
        <v>0</v>
      </c>
      <c r="AM99" s="57">
        <v>0</v>
      </c>
      <c r="AN99" s="61">
        <f t="shared" si="107"/>
        <v>2</v>
      </c>
      <c r="AO99" s="40">
        <f t="shared" si="121"/>
        <v>0</v>
      </c>
      <c r="AP99" s="40">
        <f t="shared" si="122"/>
        <v>0</v>
      </c>
      <c r="AQ99" s="44">
        <f t="shared" si="123"/>
        <v>1108.1671961562563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170.07776999999999</v>
      </c>
      <c r="H100" s="35">
        <f t="shared" si="108"/>
        <v>0</v>
      </c>
      <c r="I100" s="187" t="s">
        <v>754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2</v>
      </c>
      <c r="W100" s="57">
        <v>0</v>
      </c>
      <c r="X100" s="61">
        <f t="shared" si="104"/>
        <v>2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2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2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2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2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 t="s">
        <v>754</v>
      </c>
      <c r="J101" s="212" t="s">
        <v>754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0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0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0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0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</v>
      </c>
      <c r="G102" s="35">
        <f>SUMIFS(WORKING!$AC$3:$AC$6802,WORKING!$A$3:$A$6802,Results!$D$3,WORKING!$B$3:$B$6802,Results!A102,WORKING!$C$3:$C$6802,Results!C102)/1000</f>
        <v>582.88762999999994</v>
      </c>
      <c r="H102" s="35">
        <f t="shared" si="108"/>
        <v>582.88762999999994</v>
      </c>
      <c r="I102" s="187">
        <v>1</v>
      </c>
      <c r="J102" s="212">
        <v>712</v>
      </c>
      <c r="K102" s="217">
        <f t="shared" si="109"/>
        <v>712</v>
      </c>
      <c r="L102" s="34">
        <f t="shared" si="102"/>
        <v>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776.15298558438383</v>
      </c>
      <c r="N102" s="57">
        <v>0</v>
      </c>
      <c r="O102" s="57">
        <v>0</v>
      </c>
      <c r="P102" s="61">
        <f t="shared" si="103"/>
        <v>1</v>
      </c>
      <c r="Q102" s="40">
        <f t="shared" si="110"/>
        <v>0</v>
      </c>
      <c r="R102" s="40">
        <f t="shared" si="111"/>
        <v>0</v>
      </c>
      <c r="S102" s="44">
        <f t="shared" si="112"/>
        <v>776.15298558438383</v>
      </c>
      <c r="T102" s="35">
        <f t="shared" si="113"/>
        <v>1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841.3683626202976</v>
      </c>
      <c r="V102" s="57">
        <v>0</v>
      </c>
      <c r="W102" s="57">
        <v>0</v>
      </c>
      <c r="X102" s="61">
        <f t="shared" si="104"/>
        <v>1</v>
      </c>
      <c r="Y102" s="40">
        <f t="shared" si="114"/>
        <v>0</v>
      </c>
      <c r="Z102" s="40">
        <f t="shared" si="115"/>
        <v>0</v>
      </c>
      <c r="AA102" s="44">
        <f t="shared" si="116"/>
        <v>841.3683626202976</v>
      </c>
      <c r="AB102" s="35">
        <f t="shared" si="117"/>
        <v>1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911.21099228447497</v>
      </c>
      <c r="AD102" s="57">
        <v>0</v>
      </c>
      <c r="AE102" s="57">
        <v>0</v>
      </c>
      <c r="AF102" s="61">
        <f t="shared" si="105"/>
        <v>1</v>
      </c>
      <c r="AG102" s="40">
        <f t="shared" si="118"/>
        <v>0</v>
      </c>
      <c r="AH102" s="40">
        <f t="shared" si="119"/>
        <v>0</v>
      </c>
      <c r="AI102" s="44">
        <f t="shared" si="120"/>
        <v>911.21099228447497</v>
      </c>
      <c r="AJ102" s="35">
        <f t="shared" si="106"/>
        <v>1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985.00500450789264</v>
      </c>
      <c r="AL102" s="57">
        <v>0</v>
      </c>
      <c r="AM102" s="57">
        <v>0</v>
      </c>
      <c r="AN102" s="61">
        <f t="shared" si="107"/>
        <v>1</v>
      </c>
      <c r="AO102" s="40">
        <f t="shared" si="121"/>
        <v>0</v>
      </c>
      <c r="AP102" s="40">
        <f t="shared" si="122"/>
        <v>0</v>
      </c>
      <c r="AQ102" s="44">
        <f t="shared" si="123"/>
        <v>985.00500450789264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1</v>
      </c>
      <c r="G103" s="35">
        <f>SUMIFS(WORKING!$AC$3:$AC$6802,WORKING!$A$3:$A$6802,Results!$D$3,WORKING!$B$3:$B$6802,Results!A103,WORKING!$C$3:$C$6802,Results!C103)/1000</f>
        <v>778.41235000000006</v>
      </c>
      <c r="H103" s="35">
        <f t="shared" si="108"/>
        <v>778.41235000000006</v>
      </c>
      <c r="I103" s="187">
        <v>1</v>
      </c>
      <c r="J103" s="212">
        <v>727</v>
      </c>
      <c r="K103" s="217">
        <f t="shared" si="109"/>
        <v>727</v>
      </c>
      <c r="L103" s="34">
        <f t="shared" si="102"/>
        <v>1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793.86542730401402</v>
      </c>
      <c r="N103" s="57">
        <v>1</v>
      </c>
      <c r="O103" s="57">
        <v>0</v>
      </c>
      <c r="P103" s="61">
        <f t="shared" si="103"/>
        <v>2</v>
      </c>
      <c r="Q103" s="40">
        <f t="shared" si="110"/>
        <v>793.86542730401402</v>
      </c>
      <c r="R103" s="40">
        <f t="shared" si="111"/>
        <v>0</v>
      </c>
      <c r="S103" s="44">
        <f t="shared" si="112"/>
        <v>1587.730854608028</v>
      </c>
      <c r="T103" s="35">
        <f t="shared" si="113"/>
        <v>2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862.04685809098044</v>
      </c>
      <c r="V103" s="57">
        <v>0</v>
      </c>
      <c r="W103" s="57">
        <v>0</v>
      </c>
      <c r="X103" s="61">
        <f t="shared" si="104"/>
        <v>2</v>
      </c>
      <c r="Y103" s="40">
        <f t="shared" si="114"/>
        <v>0</v>
      </c>
      <c r="Z103" s="40">
        <f t="shared" si="115"/>
        <v>0</v>
      </c>
      <c r="AA103" s="44">
        <f t="shared" si="116"/>
        <v>1724.0937161819609</v>
      </c>
      <c r="AB103" s="35">
        <f t="shared" si="117"/>
        <v>2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935.20923177177917</v>
      </c>
      <c r="AD103" s="57">
        <v>0</v>
      </c>
      <c r="AE103" s="57">
        <v>0</v>
      </c>
      <c r="AF103" s="61">
        <f t="shared" si="105"/>
        <v>2</v>
      </c>
      <c r="AG103" s="40">
        <f t="shared" si="118"/>
        <v>0</v>
      </c>
      <c r="AH103" s="40">
        <f t="shared" si="119"/>
        <v>0</v>
      </c>
      <c r="AI103" s="44">
        <f t="shared" si="120"/>
        <v>1870.4184635435583</v>
      </c>
      <c r="AJ103" s="35">
        <f t="shared" si="106"/>
        <v>2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1012.6827479097603</v>
      </c>
      <c r="AL103" s="57">
        <v>0</v>
      </c>
      <c r="AM103" s="57">
        <v>0</v>
      </c>
      <c r="AN103" s="61">
        <f t="shared" si="107"/>
        <v>2</v>
      </c>
      <c r="AO103" s="40">
        <f t="shared" si="121"/>
        <v>0</v>
      </c>
      <c r="AP103" s="40">
        <f t="shared" si="122"/>
        <v>0</v>
      </c>
      <c r="AQ103" s="44">
        <f t="shared" si="123"/>
        <v>2025.3654958195207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208.39297999999999</v>
      </c>
      <c r="H104" s="35">
        <f t="shared" si="108"/>
        <v>0</v>
      </c>
      <c r="I104" s="187" t="s">
        <v>754</v>
      </c>
      <c r="J104" s="212" t="s">
        <v>754</v>
      </c>
      <c r="K104" s="217" t="str">
        <f t="shared" si="109"/>
        <v/>
      </c>
      <c r="L104" s="34">
        <f t="shared" si="102"/>
        <v>0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0</v>
      </c>
      <c r="N104" s="57">
        <v>0</v>
      </c>
      <c r="O104" s="57">
        <v>0</v>
      </c>
      <c r="P104" s="61">
        <f t="shared" si="103"/>
        <v>0</v>
      </c>
      <c r="Q104" s="40">
        <f t="shared" si="110"/>
        <v>0</v>
      </c>
      <c r="R104" s="40">
        <f t="shared" si="111"/>
        <v>0</v>
      </c>
      <c r="S104" s="44">
        <f t="shared" si="112"/>
        <v>0</v>
      </c>
      <c r="T104" s="35">
        <f t="shared" si="113"/>
        <v>0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0</v>
      </c>
      <c r="V104" s="57">
        <v>0</v>
      </c>
      <c r="W104" s="57">
        <v>0</v>
      </c>
      <c r="X104" s="61">
        <f t="shared" si="104"/>
        <v>0</v>
      </c>
      <c r="Y104" s="40">
        <f t="shared" si="114"/>
        <v>0</v>
      </c>
      <c r="Z104" s="40">
        <f t="shared" si="115"/>
        <v>0</v>
      </c>
      <c r="AA104" s="44">
        <f t="shared" si="116"/>
        <v>0</v>
      </c>
      <c r="AB104" s="35">
        <f t="shared" si="117"/>
        <v>0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0</v>
      </c>
      <c r="AD104" s="57">
        <v>1</v>
      </c>
      <c r="AE104" s="57">
        <v>0</v>
      </c>
      <c r="AF104" s="61">
        <f t="shared" si="105"/>
        <v>1</v>
      </c>
      <c r="AG104" s="40">
        <f t="shared" si="118"/>
        <v>0</v>
      </c>
      <c r="AH104" s="40">
        <f t="shared" si="119"/>
        <v>0</v>
      </c>
      <c r="AI104" s="44">
        <f t="shared" si="120"/>
        <v>0</v>
      </c>
      <c r="AJ104" s="35">
        <f t="shared" si="106"/>
        <v>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0</v>
      </c>
      <c r="AL104" s="57">
        <v>0</v>
      </c>
      <c r="AM104" s="57">
        <v>0</v>
      </c>
      <c r="AN104" s="61">
        <f t="shared" si="107"/>
        <v>1</v>
      </c>
      <c r="AO104" s="40">
        <f t="shared" si="121"/>
        <v>0</v>
      </c>
      <c r="AP104" s="40">
        <f t="shared" si="122"/>
        <v>0</v>
      </c>
      <c r="AQ104" s="44">
        <f t="shared" si="123"/>
        <v>0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</v>
      </c>
      <c r="G105" s="35">
        <f>SUMIFS(WORKING!$AC$3:$AC$6802,WORKING!$A$3:$A$6802,Results!$D$3,WORKING!$B$3:$B$6802,Results!A105,WORKING!$C$3:$C$6802,Results!C105)/1000</f>
        <v>979.50290999999993</v>
      </c>
      <c r="H105" s="35">
        <f t="shared" si="108"/>
        <v>979.50290999999993</v>
      </c>
      <c r="I105" s="187">
        <v>1</v>
      </c>
      <c r="J105" s="212">
        <v>1077</v>
      </c>
      <c r="K105" s="217">
        <f t="shared" si="109"/>
        <v>1077</v>
      </c>
      <c r="L105" s="34">
        <f t="shared" si="102"/>
        <v>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1129.2280223959822</v>
      </c>
      <c r="N105" s="57">
        <v>0</v>
      </c>
      <c r="O105" s="57">
        <v>0</v>
      </c>
      <c r="P105" s="61">
        <f t="shared" si="103"/>
        <v>1</v>
      </c>
      <c r="Q105" s="40">
        <f t="shared" si="110"/>
        <v>0</v>
      </c>
      <c r="R105" s="40">
        <f t="shared" si="111"/>
        <v>0</v>
      </c>
      <c r="S105" s="44">
        <f t="shared" si="112"/>
        <v>1129.2280223959822</v>
      </c>
      <c r="T105" s="35">
        <f t="shared" si="113"/>
        <v>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1214.9352537643117</v>
      </c>
      <c r="V105" s="57">
        <v>0</v>
      </c>
      <c r="W105" s="57">
        <v>0</v>
      </c>
      <c r="X105" s="61">
        <f t="shared" si="104"/>
        <v>1</v>
      </c>
      <c r="Y105" s="40">
        <f t="shared" si="114"/>
        <v>0</v>
      </c>
      <c r="Z105" s="40">
        <f t="shared" si="115"/>
        <v>0</v>
      </c>
      <c r="AA105" s="44">
        <f t="shared" si="116"/>
        <v>1214.9352537643117</v>
      </c>
      <c r="AB105" s="35">
        <f t="shared" si="117"/>
        <v>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1305.914416682471</v>
      </c>
      <c r="AD105" s="57">
        <v>0</v>
      </c>
      <c r="AE105" s="57">
        <v>0</v>
      </c>
      <c r="AF105" s="61">
        <f t="shared" si="105"/>
        <v>1</v>
      </c>
      <c r="AG105" s="40">
        <f t="shared" si="118"/>
        <v>0</v>
      </c>
      <c r="AH105" s="40">
        <f t="shared" si="119"/>
        <v>0</v>
      </c>
      <c r="AI105" s="44">
        <f t="shared" si="120"/>
        <v>1305.914416682471</v>
      </c>
      <c r="AJ105" s="35">
        <f t="shared" si="106"/>
        <v>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1401.0554558945405</v>
      </c>
      <c r="AL105" s="57">
        <v>0</v>
      </c>
      <c r="AM105" s="57">
        <v>0</v>
      </c>
      <c r="AN105" s="61">
        <f t="shared" si="107"/>
        <v>1</v>
      </c>
      <c r="AO105" s="40">
        <f t="shared" si="121"/>
        <v>0</v>
      </c>
      <c r="AP105" s="40">
        <f t="shared" si="122"/>
        <v>0</v>
      </c>
      <c r="AQ105" s="44">
        <f t="shared" si="123"/>
        <v>1401.0554558945405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1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5</v>
      </c>
      <c r="G112" s="41">
        <f>SUM(G92:G111)</f>
        <v>3450.7504600000002</v>
      </c>
      <c r="H112" s="41">
        <f>IFERROR(G112/F112,0)</f>
        <v>690.15009200000009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5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3763.8046800000002</v>
      </c>
      <c r="K112" s="41">
        <f>IFERROR(J112/I112,"")</f>
        <v>752.76093600000002</v>
      </c>
      <c r="L112" s="41">
        <f>SUM(L92:L111)</f>
        <v>5</v>
      </c>
      <c r="M112" s="41">
        <f>IFERROR(S112/P112,0)</f>
        <v>623.41714250786322</v>
      </c>
      <c r="N112" s="41">
        <f t="shared" ref="N112:T112" si="124">SUM(N92:N111)</f>
        <v>2</v>
      </c>
      <c r="O112" s="41">
        <f t="shared" si="124"/>
        <v>0</v>
      </c>
      <c r="P112" s="41">
        <f t="shared" si="124"/>
        <v>7</v>
      </c>
      <c r="Q112" s="41">
        <f t="shared" si="124"/>
        <v>793.86542730401402</v>
      </c>
      <c r="R112" s="41">
        <f t="shared" si="124"/>
        <v>0</v>
      </c>
      <c r="S112" s="45">
        <f t="shared" si="124"/>
        <v>4363.9199975550428</v>
      </c>
      <c r="T112" s="41">
        <f t="shared" si="124"/>
        <v>7</v>
      </c>
      <c r="U112" s="41">
        <f>IFERROR(AA112/X112,0)</f>
        <v>525.0264108544734</v>
      </c>
      <c r="V112" s="41">
        <f t="shared" ref="V112:AB112" si="125">SUM(V92:V111)</f>
        <v>2</v>
      </c>
      <c r="W112" s="41">
        <f t="shared" si="125"/>
        <v>0</v>
      </c>
      <c r="X112" s="41">
        <f t="shared" si="125"/>
        <v>9</v>
      </c>
      <c r="Y112" s="41">
        <f t="shared" si="125"/>
        <v>0</v>
      </c>
      <c r="Z112" s="41">
        <f t="shared" si="125"/>
        <v>0</v>
      </c>
      <c r="AA112" s="45">
        <f t="shared" si="125"/>
        <v>4725.2376976902606</v>
      </c>
      <c r="AB112" s="41">
        <f t="shared" si="125"/>
        <v>9</v>
      </c>
      <c r="AC112" s="41">
        <f>IFERROR(AI112/AF112,0)</f>
        <v>511.17524704973778</v>
      </c>
      <c r="AD112" s="41">
        <f t="shared" ref="AD112:AJ112" si="126">SUM(AD92:AD111)</f>
        <v>1</v>
      </c>
      <c r="AE112" s="41">
        <f t="shared" si="126"/>
        <v>0</v>
      </c>
      <c r="AF112" s="41">
        <f t="shared" si="126"/>
        <v>10</v>
      </c>
      <c r="AG112" s="41">
        <f t="shared" si="126"/>
        <v>0</v>
      </c>
      <c r="AH112" s="41">
        <f t="shared" si="126"/>
        <v>0</v>
      </c>
      <c r="AI112" s="45">
        <f t="shared" si="126"/>
        <v>5111.7524704973775</v>
      </c>
      <c r="AJ112" s="41">
        <f t="shared" si="126"/>
        <v>10</v>
      </c>
      <c r="AK112" s="41">
        <f>IFERROR(AQ112/AN112,0)</f>
        <v>551.95931523782099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10</v>
      </c>
      <c r="AO112" s="41">
        <f t="shared" si="127"/>
        <v>0</v>
      </c>
      <c r="AP112" s="41">
        <f t="shared" si="127"/>
        <v>0</v>
      </c>
      <c r="AQ112" s="45">
        <f t="shared" si="127"/>
        <v>5519.5931523782101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6156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7411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8338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8971.6880000000001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1792.0800024449572</v>
      </c>
      <c r="T114" s="39"/>
      <c r="U114" s="39"/>
      <c r="V114" s="53"/>
      <c r="W114" s="53"/>
      <c r="X114" s="110"/>
      <c r="Y114" s="39"/>
      <c r="Z114" s="39"/>
      <c r="AA114" s="54">
        <f>AA113-AA112</f>
        <v>2685.7623023097394</v>
      </c>
      <c r="AB114" s="39"/>
      <c r="AC114" s="53"/>
      <c r="AD114" s="53"/>
      <c r="AE114" s="110"/>
      <c r="AF114" s="39"/>
      <c r="AG114" s="39"/>
      <c r="AH114" s="39"/>
      <c r="AI114" s="54">
        <f>AI113-AI112</f>
        <v>3226.2475295026225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3452.09484762179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Industry and Capacity Development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6.3821199999999996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95.340690000000009</v>
      </c>
      <c r="H123" s="35">
        <f t="shared" si="134"/>
        <v>0</v>
      </c>
      <c r="I123" s="187">
        <v>1</v>
      </c>
      <c r="J123" s="212">
        <v>111</v>
      </c>
      <c r="K123" s="217">
        <f t="shared" si="135"/>
        <v>111</v>
      </c>
      <c r="L123" s="34">
        <f t="shared" si="128"/>
        <v>1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121.22666359113826</v>
      </c>
      <c r="N123" s="57">
        <v>0</v>
      </c>
      <c r="O123" s="57">
        <v>0</v>
      </c>
      <c r="P123" s="61">
        <f t="shared" si="129"/>
        <v>1</v>
      </c>
      <c r="Q123" s="40">
        <f t="shared" si="136"/>
        <v>0</v>
      </c>
      <c r="R123" s="40">
        <f t="shared" si="137"/>
        <v>0</v>
      </c>
      <c r="S123" s="44">
        <f t="shared" si="138"/>
        <v>121.22666359113826</v>
      </c>
      <c r="T123" s="35">
        <f t="shared" si="139"/>
        <v>1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131.65726617619259</v>
      </c>
      <c r="V123" s="57">
        <v>0</v>
      </c>
      <c r="W123" s="57">
        <v>0</v>
      </c>
      <c r="X123" s="61">
        <f t="shared" si="130"/>
        <v>1</v>
      </c>
      <c r="Y123" s="40">
        <f t="shared" si="140"/>
        <v>0</v>
      </c>
      <c r="Z123" s="40">
        <f t="shared" si="141"/>
        <v>0</v>
      </c>
      <c r="AA123" s="44">
        <f t="shared" si="142"/>
        <v>131.65726617619259</v>
      </c>
      <c r="AB123" s="35">
        <f t="shared" si="143"/>
        <v>1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142.85170905823279</v>
      </c>
      <c r="AD123" s="57">
        <v>0</v>
      </c>
      <c r="AE123" s="57">
        <v>0</v>
      </c>
      <c r="AF123" s="61">
        <f t="shared" si="131"/>
        <v>1</v>
      </c>
      <c r="AG123" s="40">
        <f t="shared" si="144"/>
        <v>0</v>
      </c>
      <c r="AH123" s="40">
        <f t="shared" si="145"/>
        <v>0</v>
      </c>
      <c r="AI123" s="44">
        <f t="shared" si="146"/>
        <v>142.85170905823279</v>
      </c>
      <c r="AJ123" s="35">
        <f t="shared" si="132"/>
        <v>1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154.70799670625931</v>
      </c>
      <c r="AL123" s="57">
        <v>0</v>
      </c>
      <c r="AM123" s="57">
        <v>0</v>
      </c>
      <c r="AN123" s="61">
        <f t="shared" si="133"/>
        <v>1</v>
      </c>
      <c r="AO123" s="40">
        <f t="shared" si="147"/>
        <v>0</v>
      </c>
      <c r="AP123" s="40">
        <f t="shared" si="148"/>
        <v>0</v>
      </c>
      <c r="AQ123" s="44">
        <f t="shared" si="149"/>
        <v>154.70799670625931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14.613389999999999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10</v>
      </c>
      <c r="G125" s="35">
        <f>SUMIFS(WORKING!$AC$3:$AC$6802,WORKING!$A$3:$A$6802,Results!$D$3,WORKING!$B$3:$B$6802,Results!A125,WORKING!$C$3:$C$6802,Results!C125)/1000</f>
        <v>855.74278000000004</v>
      </c>
      <c r="H125" s="35">
        <f t="shared" si="134"/>
        <v>85.574278000000007</v>
      </c>
      <c r="I125" s="187">
        <v>9</v>
      </c>
      <c r="J125" s="212">
        <v>426</v>
      </c>
      <c r="K125" s="217">
        <f t="shared" si="135"/>
        <v>47.333333333333336</v>
      </c>
      <c r="L125" s="34">
        <f t="shared" si="128"/>
        <v>9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51.689738522528636</v>
      </c>
      <c r="N125" s="57">
        <v>0</v>
      </c>
      <c r="O125" s="57">
        <v>0</v>
      </c>
      <c r="P125" s="61">
        <f t="shared" si="129"/>
        <v>9</v>
      </c>
      <c r="Q125" s="40">
        <f t="shared" si="136"/>
        <v>0</v>
      </c>
      <c r="R125" s="40">
        <f t="shared" si="137"/>
        <v>0</v>
      </c>
      <c r="S125" s="44">
        <f t="shared" si="138"/>
        <v>465.2076467027577</v>
      </c>
      <c r="T125" s="35">
        <f t="shared" si="139"/>
        <v>9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56.135950576822061</v>
      </c>
      <c r="V125" s="57">
        <v>0</v>
      </c>
      <c r="W125" s="57">
        <v>0</v>
      </c>
      <c r="X125" s="61">
        <f t="shared" si="130"/>
        <v>9</v>
      </c>
      <c r="Y125" s="40">
        <f t="shared" si="140"/>
        <v>0</v>
      </c>
      <c r="Z125" s="40">
        <f t="shared" si="141"/>
        <v>0</v>
      </c>
      <c r="AA125" s="44">
        <f t="shared" si="142"/>
        <v>505.22355519139853</v>
      </c>
      <c r="AB125" s="35">
        <f t="shared" si="143"/>
        <v>9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60.907636979196653</v>
      </c>
      <c r="AD125" s="57">
        <v>0</v>
      </c>
      <c r="AE125" s="57">
        <v>9</v>
      </c>
      <c r="AF125" s="61">
        <f t="shared" si="131"/>
        <v>0</v>
      </c>
      <c r="AG125" s="40">
        <f t="shared" si="144"/>
        <v>0</v>
      </c>
      <c r="AH125" s="40">
        <f t="shared" si="145"/>
        <v>-548.16873281276992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65.961287831104272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 t="s">
        <v>754</v>
      </c>
      <c r="J126" s="212" t="s">
        <v>754</v>
      </c>
      <c r="K126" s="217" t="str">
        <f t="shared" si="135"/>
        <v/>
      </c>
      <c r="L126" s="34">
        <f t="shared" si="128"/>
        <v>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0</v>
      </c>
      <c r="N126" s="57">
        <v>0</v>
      </c>
      <c r="O126" s="57">
        <v>0</v>
      </c>
      <c r="P126" s="61">
        <f t="shared" si="129"/>
        <v>0</v>
      </c>
      <c r="Q126" s="40">
        <f t="shared" si="136"/>
        <v>0</v>
      </c>
      <c r="R126" s="40">
        <f t="shared" si="137"/>
        <v>0</v>
      </c>
      <c r="S126" s="44">
        <f t="shared" si="138"/>
        <v>0</v>
      </c>
      <c r="T126" s="35">
        <f t="shared" si="139"/>
        <v>0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0</v>
      </c>
      <c r="V126" s="57">
        <v>0</v>
      </c>
      <c r="W126" s="57">
        <v>0</v>
      </c>
      <c r="X126" s="61">
        <f t="shared" si="130"/>
        <v>0</v>
      </c>
      <c r="Y126" s="40">
        <f t="shared" si="140"/>
        <v>0</v>
      </c>
      <c r="Z126" s="40">
        <f t="shared" si="141"/>
        <v>0</v>
      </c>
      <c r="AA126" s="44">
        <f t="shared" si="142"/>
        <v>0</v>
      </c>
      <c r="AB126" s="35">
        <f t="shared" si="143"/>
        <v>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0</v>
      </c>
      <c r="AD126" s="57">
        <v>0</v>
      </c>
      <c r="AE126" s="57">
        <v>0</v>
      </c>
      <c r="AF126" s="61">
        <f t="shared" si="131"/>
        <v>0</v>
      </c>
      <c r="AG126" s="40">
        <f t="shared" si="144"/>
        <v>0</v>
      </c>
      <c r="AH126" s="40">
        <f t="shared" si="145"/>
        <v>0</v>
      </c>
      <c r="AI126" s="44">
        <f t="shared" si="146"/>
        <v>0</v>
      </c>
      <c r="AJ126" s="35">
        <f t="shared" si="132"/>
        <v>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0</v>
      </c>
      <c r="AL126" s="57">
        <v>0</v>
      </c>
      <c r="AM126" s="57">
        <v>0</v>
      </c>
      <c r="AN126" s="61">
        <f t="shared" si="133"/>
        <v>0</v>
      </c>
      <c r="AO126" s="40">
        <f t="shared" si="147"/>
        <v>0</v>
      </c>
      <c r="AP126" s="40">
        <f t="shared" si="148"/>
        <v>0</v>
      </c>
      <c r="AQ126" s="44">
        <f t="shared" si="149"/>
        <v>0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2</v>
      </c>
      <c r="G127" s="35">
        <f>SUMIFS(WORKING!$AC$3:$AC$6802,WORKING!$A$3:$A$6802,Results!$D$3,WORKING!$B$3:$B$6802,Results!A127,WORKING!$C$3:$C$6802,Results!C127)/1000</f>
        <v>417.97960000000006</v>
      </c>
      <c r="H127" s="35">
        <f t="shared" si="134"/>
        <v>208.98980000000003</v>
      </c>
      <c r="I127" s="187">
        <v>2</v>
      </c>
      <c r="J127" s="212">
        <v>488</v>
      </c>
      <c r="K127" s="217">
        <f t="shared" si="135"/>
        <v>244</v>
      </c>
      <c r="L127" s="34">
        <f t="shared" si="128"/>
        <v>2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265.7853624849364</v>
      </c>
      <c r="N127" s="57">
        <v>0</v>
      </c>
      <c r="O127" s="57">
        <v>0</v>
      </c>
      <c r="P127" s="61">
        <f t="shared" si="129"/>
        <v>2</v>
      </c>
      <c r="Q127" s="40">
        <f t="shared" si="136"/>
        <v>0</v>
      </c>
      <c r="R127" s="40">
        <f t="shared" si="137"/>
        <v>0</v>
      </c>
      <c r="S127" s="44">
        <f t="shared" si="138"/>
        <v>531.5707249698728</v>
      </c>
      <c r="T127" s="35">
        <f t="shared" si="139"/>
        <v>2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288.44064243619846</v>
      </c>
      <c r="V127" s="57">
        <v>0</v>
      </c>
      <c r="W127" s="57">
        <v>0</v>
      </c>
      <c r="X127" s="61">
        <f t="shared" si="130"/>
        <v>2</v>
      </c>
      <c r="Y127" s="40">
        <f t="shared" si="140"/>
        <v>0</v>
      </c>
      <c r="Z127" s="40">
        <f t="shared" si="141"/>
        <v>0</v>
      </c>
      <c r="AA127" s="44">
        <f t="shared" si="142"/>
        <v>576.88128487239692</v>
      </c>
      <c r="AB127" s="35">
        <f t="shared" si="143"/>
        <v>2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312.7344945467172</v>
      </c>
      <c r="AD127" s="57">
        <v>0</v>
      </c>
      <c r="AE127" s="57">
        <v>0</v>
      </c>
      <c r="AF127" s="61">
        <f t="shared" si="131"/>
        <v>2</v>
      </c>
      <c r="AG127" s="40">
        <f t="shared" si="144"/>
        <v>0</v>
      </c>
      <c r="AH127" s="40">
        <f t="shared" si="145"/>
        <v>0</v>
      </c>
      <c r="AI127" s="44">
        <f t="shared" si="146"/>
        <v>625.4689890934344</v>
      </c>
      <c r="AJ127" s="35">
        <f t="shared" si="132"/>
        <v>2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338.44013000117667</v>
      </c>
      <c r="AL127" s="57">
        <v>0</v>
      </c>
      <c r="AM127" s="57">
        <v>0</v>
      </c>
      <c r="AN127" s="61">
        <f t="shared" si="133"/>
        <v>2</v>
      </c>
      <c r="AO127" s="40">
        <f t="shared" si="147"/>
        <v>0</v>
      </c>
      <c r="AP127" s="40">
        <f t="shared" si="148"/>
        <v>0</v>
      </c>
      <c r="AQ127" s="44">
        <f t="shared" si="149"/>
        <v>676.88026000235334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1</v>
      </c>
      <c r="G128" s="35">
        <f>SUMIFS(WORKING!$AC$3:$AC$6802,WORKING!$A$3:$A$6802,Results!$D$3,WORKING!$B$3:$B$6802,Results!A128,WORKING!$C$3:$C$6802,Results!C128)/1000</f>
        <v>235.88293999999999</v>
      </c>
      <c r="H128" s="35">
        <f t="shared" si="134"/>
        <v>235.88293999999999</v>
      </c>
      <c r="I128" s="187">
        <v>1</v>
      </c>
      <c r="J128" s="212">
        <v>290</v>
      </c>
      <c r="K128" s="217">
        <f t="shared" si="135"/>
        <v>290</v>
      </c>
      <c r="L128" s="34">
        <f t="shared" si="128"/>
        <v>1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315.90318671856051</v>
      </c>
      <c r="N128" s="57">
        <v>0</v>
      </c>
      <c r="O128" s="57">
        <v>0</v>
      </c>
      <c r="P128" s="61">
        <f t="shared" si="129"/>
        <v>1</v>
      </c>
      <c r="Q128" s="40">
        <f t="shared" si="136"/>
        <v>0</v>
      </c>
      <c r="R128" s="40">
        <f t="shared" si="137"/>
        <v>0</v>
      </c>
      <c r="S128" s="44">
        <f t="shared" si="138"/>
        <v>315.90318671856051</v>
      </c>
      <c r="T128" s="35">
        <f t="shared" si="139"/>
        <v>1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342.83157266063898</v>
      </c>
      <c r="V128" s="57">
        <v>0</v>
      </c>
      <c r="W128" s="57">
        <v>0</v>
      </c>
      <c r="X128" s="61">
        <f t="shared" si="130"/>
        <v>1</v>
      </c>
      <c r="Y128" s="40">
        <f t="shared" si="140"/>
        <v>0</v>
      </c>
      <c r="Z128" s="40">
        <f t="shared" si="141"/>
        <v>0</v>
      </c>
      <c r="AA128" s="44">
        <f t="shared" si="142"/>
        <v>342.83157266063898</v>
      </c>
      <c r="AB128" s="35">
        <f t="shared" si="143"/>
        <v>1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371.70781776285179</v>
      </c>
      <c r="AD128" s="57">
        <v>0</v>
      </c>
      <c r="AE128" s="57">
        <v>0</v>
      </c>
      <c r="AF128" s="61">
        <f t="shared" si="131"/>
        <v>1</v>
      </c>
      <c r="AG128" s="40">
        <f t="shared" si="144"/>
        <v>0</v>
      </c>
      <c r="AH128" s="40">
        <f t="shared" si="145"/>
        <v>0</v>
      </c>
      <c r="AI128" s="44">
        <f t="shared" si="146"/>
        <v>371.70781776285179</v>
      </c>
      <c r="AJ128" s="35">
        <f t="shared" si="132"/>
        <v>1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402.26254821988289</v>
      </c>
      <c r="AL128" s="57">
        <v>0</v>
      </c>
      <c r="AM128" s="57">
        <v>0</v>
      </c>
      <c r="AN128" s="61">
        <f t="shared" si="133"/>
        <v>1</v>
      </c>
      <c r="AO128" s="40">
        <f t="shared" si="147"/>
        <v>0</v>
      </c>
      <c r="AP128" s="40">
        <f t="shared" si="148"/>
        <v>0</v>
      </c>
      <c r="AQ128" s="44">
        <f t="shared" si="149"/>
        <v>402.26254821988289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</v>
      </c>
      <c r="G129" s="35">
        <f>SUMIFS(WORKING!$AC$3:$AC$6802,WORKING!$A$3:$A$6802,Results!$D$3,WORKING!$B$3:$B$6802,Results!A129,WORKING!$C$3:$C$6802,Results!C129)/1000</f>
        <v>472.02704999999997</v>
      </c>
      <c r="H129" s="35">
        <f t="shared" si="134"/>
        <v>472.02704999999997</v>
      </c>
      <c r="I129" s="187">
        <v>1</v>
      </c>
      <c r="J129" s="212">
        <v>331</v>
      </c>
      <c r="K129" s="217">
        <f t="shared" si="135"/>
        <v>331</v>
      </c>
      <c r="L129" s="34">
        <f t="shared" si="128"/>
        <v>1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361.46372120397814</v>
      </c>
      <c r="N129" s="57">
        <v>0</v>
      </c>
      <c r="O129" s="57">
        <v>0</v>
      </c>
      <c r="P129" s="61">
        <f t="shared" si="129"/>
        <v>1</v>
      </c>
      <c r="Q129" s="40">
        <f t="shared" si="136"/>
        <v>0</v>
      </c>
      <c r="R129" s="40">
        <f t="shared" si="137"/>
        <v>0</v>
      </c>
      <c r="S129" s="44">
        <f t="shared" si="138"/>
        <v>361.46372120397814</v>
      </c>
      <c r="T129" s="35">
        <f t="shared" si="139"/>
        <v>1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392.55092850915986</v>
      </c>
      <c r="V129" s="57">
        <v>0</v>
      </c>
      <c r="W129" s="57">
        <v>0</v>
      </c>
      <c r="X129" s="61">
        <f t="shared" si="130"/>
        <v>1</v>
      </c>
      <c r="Y129" s="40">
        <f t="shared" si="140"/>
        <v>0</v>
      </c>
      <c r="Z129" s="40">
        <f t="shared" si="141"/>
        <v>0</v>
      </c>
      <c r="AA129" s="44">
        <f t="shared" si="142"/>
        <v>392.55092850915986</v>
      </c>
      <c r="AB129" s="35">
        <f t="shared" si="143"/>
        <v>1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425.9136220143011</v>
      </c>
      <c r="AD129" s="57">
        <v>0</v>
      </c>
      <c r="AE129" s="57">
        <v>0</v>
      </c>
      <c r="AF129" s="61">
        <f t="shared" si="131"/>
        <v>1</v>
      </c>
      <c r="AG129" s="40">
        <f t="shared" si="144"/>
        <v>0</v>
      </c>
      <c r="AH129" s="40">
        <f t="shared" si="145"/>
        <v>0</v>
      </c>
      <c r="AI129" s="44">
        <f t="shared" si="146"/>
        <v>425.9136220143011</v>
      </c>
      <c r="AJ129" s="35">
        <f t="shared" si="132"/>
        <v>1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461.24786410748436</v>
      </c>
      <c r="AL129" s="57">
        <v>0</v>
      </c>
      <c r="AM129" s="57">
        <v>0</v>
      </c>
      <c r="AN129" s="61">
        <f t="shared" si="133"/>
        <v>1</v>
      </c>
      <c r="AO129" s="40">
        <f t="shared" si="147"/>
        <v>0</v>
      </c>
      <c r="AP129" s="40">
        <f t="shared" si="148"/>
        <v>0</v>
      </c>
      <c r="AQ129" s="44">
        <f t="shared" si="149"/>
        <v>461.24786410748436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2</v>
      </c>
      <c r="G130" s="35">
        <f>SUMIFS(WORKING!$AC$3:$AC$6802,WORKING!$A$3:$A$6802,Results!$D$3,WORKING!$B$3:$B$6802,Results!A130,WORKING!$C$3:$C$6802,Results!C130)/1000</f>
        <v>916.91792000000021</v>
      </c>
      <c r="H130" s="35">
        <f t="shared" si="134"/>
        <v>458.4589600000001</v>
      </c>
      <c r="I130" s="187">
        <v>2</v>
      </c>
      <c r="J130" s="212">
        <v>1043</v>
      </c>
      <c r="K130" s="217">
        <f t="shared" si="135"/>
        <v>521.5</v>
      </c>
      <c r="L130" s="34">
        <f t="shared" si="128"/>
        <v>2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569.48693640791737</v>
      </c>
      <c r="N130" s="57">
        <v>2</v>
      </c>
      <c r="O130" s="57">
        <v>0</v>
      </c>
      <c r="P130" s="61">
        <f t="shared" si="129"/>
        <v>4</v>
      </c>
      <c r="Q130" s="40">
        <f t="shared" si="136"/>
        <v>1138.9738728158347</v>
      </c>
      <c r="R130" s="40">
        <f t="shared" si="137"/>
        <v>0</v>
      </c>
      <c r="S130" s="44">
        <f t="shared" si="138"/>
        <v>2277.9477456316695</v>
      </c>
      <c r="T130" s="35">
        <f t="shared" si="139"/>
        <v>4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618.42170798957932</v>
      </c>
      <c r="V130" s="57">
        <v>0</v>
      </c>
      <c r="W130" s="57">
        <v>0</v>
      </c>
      <c r="X130" s="61">
        <f t="shared" si="130"/>
        <v>4</v>
      </c>
      <c r="Y130" s="40">
        <f t="shared" si="140"/>
        <v>0</v>
      </c>
      <c r="Z130" s="40">
        <f t="shared" si="141"/>
        <v>0</v>
      </c>
      <c r="AA130" s="44">
        <f t="shared" si="142"/>
        <v>2473.6868319583173</v>
      </c>
      <c r="AB130" s="35">
        <f t="shared" si="143"/>
        <v>4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670.93371044995604</v>
      </c>
      <c r="AD130" s="57">
        <v>0</v>
      </c>
      <c r="AE130" s="57">
        <v>0</v>
      </c>
      <c r="AF130" s="61">
        <f t="shared" si="131"/>
        <v>4</v>
      </c>
      <c r="AG130" s="40">
        <f t="shared" si="144"/>
        <v>0</v>
      </c>
      <c r="AH130" s="40">
        <f t="shared" si="145"/>
        <v>0</v>
      </c>
      <c r="AI130" s="44">
        <f t="shared" si="146"/>
        <v>2683.7348417998242</v>
      </c>
      <c r="AJ130" s="35">
        <f t="shared" si="132"/>
        <v>4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726.54281896630255</v>
      </c>
      <c r="AL130" s="57">
        <v>0</v>
      </c>
      <c r="AM130" s="57">
        <v>0</v>
      </c>
      <c r="AN130" s="61">
        <f t="shared" si="133"/>
        <v>4</v>
      </c>
      <c r="AO130" s="40">
        <f t="shared" si="147"/>
        <v>0</v>
      </c>
      <c r="AP130" s="40">
        <f t="shared" si="148"/>
        <v>0</v>
      </c>
      <c r="AQ130" s="44">
        <f t="shared" si="149"/>
        <v>2906.1712758652102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 t="s">
        <v>754</v>
      </c>
      <c r="J131" s="212" t="s">
        <v>754</v>
      </c>
      <c r="K131" s="217" t="str">
        <f t="shared" si="135"/>
        <v/>
      </c>
      <c r="L131" s="34">
        <f t="shared" si="128"/>
        <v>0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0</v>
      </c>
      <c r="N131" s="57">
        <v>0</v>
      </c>
      <c r="O131" s="57">
        <v>0</v>
      </c>
      <c r="P131" s="61">
        <f t="shared" si="129"/>
        <v>0</v>
      </c>
      <c r="Q131" s="40">
        <f t="shared" si="136"/>
        <v>0</v>
      </c>
      <c r="R131" s="40">
        <f t="shared" si="137"/>
        <v>0</v>
      </c>
      <c r="S131" s="44">
        <f t="shared" si="138"/>
        <v>0</v>
      </c>
      <c r="T131" s="35">
        <f t="shared" si="139"/>
        <v>0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0</v>
      </c>
      <c r="V131" s="57">
        <v>0</v>
      </c>
      <c r="W131" s="57">
        <v>0</v>
      </c>
      <c r="X131" s="61">
        <f t="shared" si="130"/>
        <v>0</v>
      </c>
      <c r="Y131" s="40">
        <f t="shared" si="140"/>
        <v>0</v>
      </c>
      <c r="Z131" s="40">
        <f t="shared" si="141"/>
        <v>0</v>
      </c>
      <c r="AA131" s="44">
        <f t="shared" si="142"/>
        <v>0</v>
      </c>
      <c r="AB131" s="35">
        <f t="shared" si="143"/>
        <v>0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0</v>
      </c>
      <c r="AD131" s="57">
        <v>0</v>
      </c>
      <c r="AE131" s="57">
        <v>0</v>
      </c>
      <c r="AF131" s="61">
        <f t="shared" si="131"/>
        <v>0</v>
      </c>
      <c r="AG131" s="40">
        <f t="shared" si="144"/>
        <v>0</v>
      </c>
      <c r="AH131" s="40">
        <f t="shared" si="145"/>
        <v>0</v>
      </c>
      <c r="AI131" s="44">
        <f t="shared" si="146"/>
        <v>0</v>
      </c>
      <c r="AJ131" s="35">
        <f t="shared" si="132"/>
        <v>0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0</v>
      </c>
      <c r="AL131" s="57">
        <v>0</v>
      </c>
      <c r="AM131" s="57">
        <v>0</v>
      </c>
      <c r="AN131" s="61">
        <f t="shared" si="133"/>
        <v>0</v>
      </c>
      <c r="AO131" s="40">
        <f t="shared" si="147"/>
        <v>0</v>
      </c>
      <c r="AP131" s="40">
        <f t="shared" si="148"/>
        <v>0</v>
      </c>
      <c r="AQ131" s="44">
        <f t="shared" si="149"/>
        <v>0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5</v>
      </c>
      <c r="G132" s="35">
        <f>SUMIFS(WORKING!$AC$3:$AC$6802,WORKING!$A$3:$A$6802,Results!$D$3,WORKING!$B$3:$B$6802,Results!A132,WORKING!$C$3:$C$6802,Results!C132)/1000</f>
        <v>3756.1470400000003</v>
      </c>
      <c r="H132" s="35">
        <f t="shared" si="134"/>
        <v>751.22940800000003</v>
      </c>
      <c r="I132" s="187">
        <v>5</v>
      </c>
      <c r="J132" s="212">
        <v>2991</v>
      </c>
      <c r="K132" s="217">
        <f t="shared" si="135"/>
        <v>598.20000000000005</v>
      </c>
      <c r="L132" s="34">
        <f t="shared" si="128"/>
        <v>5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627.08336022130493</v>
      </c>
      <c r="N132" s="57">
        <v>0</v>
      </c>
      <c r="O132" s="57">
        <v>0</v>
      </c>
      <c r="P132" s="61">
        <f t="shared" si="129"/>
        <v>5</v>
      </c>
      <c r="Q132" s="40">
        <f t="shared" si="136"/>
        <v>0</v>
      </c>
      <c r="R132" s="40">
        <f t="shared" si="137"/>
        <v>0</v>
      </c>
      <c r="S132" s="44">
        <f t="shared" si="138"/>
        <v>3135.4168011065249</v>
      </c>
      <c r="T132" s="35">
        <f t="shared" si="139"/>
        <v>5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674.54307599537799</v>
      </c>
      <c r="V132" s="57">
        <v>1</v>
      </c>
      <c r="W132" s="57">
        <v>0</v>
      </c>
      <c r="X132" s="61">
        <f t="shared" si="130"/>
        <v>6</v>
      </c>
      <c r="Y132" s="40">
        <f t="shared" si="140"/>
        <v>674.54307599537799</v>
      </c>
      <c r="Z132" s="40">
        <f t="shared" si="141"/>
        <v>0</v>
      </c>
      <c r="AA132" s="44">
        <f t="shared" si="142"/>
        <v>4047.2584559722682</v>
      </c>
      <c r="AB132" s="35">
        <f t="shared" si="143"/>
        <v>6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724.91017468837504</v>
      </c>
      <c r="AD132" s="57">
        <v>0</v>
      </c>
      <c r="AE132" s="57">
        <v>1</v>
      </c>
      <c r="AF132" s="61">
        <f t="shared" si="131"/>
        <v>5</v>
      </c>
      <c r="AG132" s="40">
        <f t="shared" si="144"/>
        <v>0</v>
      </c>
      <c r="AH132" s="40">
        <f t="shared" si="145"/>
        <v>-724.91017468837504</v>
      </c>
      <c r="AI132" s="44">
        <f t="shared" si="146"/>
        <v>3624.5508734418754</v>
      </c>
      <c r="AJ132" s="35">
        <f t="shared" si="132"/>
        <v>5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777.56683631035855</v>
      </c>
      <c r="AL132" s="57">
        <v>0</v>
      </c>
      <c r="AM132" s="57">
        <v>0</v>
      </c>
      <c r="AN132" s="61">
        <f t="shared" si="133"/>
        <v>5</v>
      </c>
      <c r="AO132" s="40">
        <f t="shared" si="147"/>
        <v>0</v>
      </c>
      <c r="AP132" s="40">
        <f t="shared" si="148"/>
        <v>0</v>
      </c>
      <c r="AQ132" s="44">
        <f t="shared" si="149"/>
        <v>3887.8341815517929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4</v>
      </c>
      <c r="G133" s="35">
        <f>SUMIFS(WORKING!$AC$3:$AC$6802,WORKING!$A$3:$A$6802,Results!$D$3,WORKING!$B$3:$B$6802,Results!A133,WORKING!$C$3:$C$6802,Results!C133)/1000</f>
        <v>3358.2201700000005</v>
      </c>
      <c r="H133" s="35">
        <f t="shared" si="134"/>
        <v>839.55504250000013</v>
      </c>
      <c r="I133" s="187">
        <v>4</v>
      </c>
      <c r="J133" s="212">
        <v>4075</v>
      </c>
      <c r="K133" s="217">
        <f t="shared" si="135"/>
        <v>1018.75</v>
      </c>
      <c r="L133" s="34">
        <f t="shared" si="128"/>
        <v>4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1067.9934872934452</v>
      </c>
      <c r="N133" s="57">
        <v>0</v>
      </c>
      <c r="O133" s="57">
        <v>0</v>
      </c>
      <c r="P133" s="61">
        <f t="shared" si="129"/>
        <v>4</v>
      </c>
      <c r="Q133" s="40">
        <f t="shared" si="136"/>
        <v>0</v>
      </c>
      <c r="R133" s="40">
        <f t="shared" si="137"/>
        <v>0</v>
      </c>
      <c r="S133" s="44">
        <f t="shared" si="138"/>
        <v>4271.973949173781</v>
      </c>
      <c r="T133" s="35">
        <f t="shared" si="139"/>
        <v>4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1148.8812208033426</v>
      </c>
      <c r="V133" s="57">
        <v>0</v>
      </c>
      <c r="W133" s="57">
        <v>0</v>
      </c>
      <c r="X133" s="61">
        <f t="shared" si="130"/>
        <v>4</v>
      </c>
      <c r="Y133" s="40">
        <f t="shared" si="140"/>
        <v>0</v>
      </c>
      <c r="Z133" s="40">
        <f t="shared" si="141"/>
        <v>0</v>
      </c>
      <c r="AA133" s="44">
        <f t="shared" si="142"/>
        <v>4595.5248832133702</v>
      </c>
      <c r="AB133" s="35">
        <f t="shared" si="143"/>
        <v>4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1234.7292938142866</v>
      </c>
      <c r="AD133" s="57">
        <v>1</v>
      </c>
      <c r="AE133" s="57">
        <v>2</v>
      </c>
      <c r="AF133" s="61">
        <f t="shared" si="131"/>
        <v>3</v>
      </c>
      <c r="AG133" s="40">
        <f t="shared" si="144"/>
        <v>1234.7292938142866</v>
      </c>
      <c r="AH133" s="40">
        <f t="shared" si="145"/>
        <v>-2469.4585876285732</v>
      </c>
      <c r="AI133" s="44">
        <f t="shared" si="146"/>
        <v>3704.1878814428601</v>
      </c>
      <c r="AJ133" s="35">
        <f t="shared" si="132"/>
        <v>3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1324.4860857877493</v>
      </c>
      <c r="AL133" s="57">
        <v>0</v>
      </c>
      <c r="AM133" s="57">
        <v>0</v>
      </c>
      <c r="AN133" s="61">
        <f t="shared" si="133"/>
        <v>3</v>
      </c>
      <c r="AO133" s="40">
        <f t="shared" si="147"/>
        <v>0</v>
      </c>
      <c r="AP133" s="40">
        <f t="shared" si="148"/>
        <v>0</v>
      </c>
      <c r="AQ133" s="44">
        <f t="shared" si="149"/>
        <v>3973.4582573632479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25</v>
      </c>
      <c r="G140" s="41">
        <f>SUM(G120:G139)</f>
        <v>10129.253700000001</v>
      </c>
      <c r="H140" s="41">
        <f>IFERROR(G140/F140,0)</f>
        <v>405.17014800000004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25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9775.9955100000006</v>
      </c>
      <c r="K140" s="41">
        <f>IFERROR(J140/I140,"")</f>
        <v>391.03982040000005</v>
      </c>
      <c r="L140" s="41">
        <f>SUM(L120:L139)</f>
        <v>25</v>
      </c>
      <c r="M140" s="41">
        <f>IFERROR(S140/P140,0)</f>
        <v>425.21149774438084</v>
      </c>
      <c r="N140" s="41">
        <f t="shared" ref="N140:T140" si="151">SUM(N120:N139)</f>
        <v>2</v>
      </c>
      <c r="O140" s="41">
        <f t="shared" si="151"/>
        <v>0</v>
      </c>
      <c r="P140" s="41">
        <f t="shared" si="151"/>
        <v>27</v>
      </c>
      <c r="Q140" s="41">
        <f t="shared" si="151"/>
        <v>1138.9738728158347</v>
      </c>
      <c r="R140" s="41">
        <f t="shared" si="151"/>
        <v>0</v>
      </c>
      <c r="S140" s="45">
        <f t="shared" si="151"/>
        <v>11480.710439098282</v>
      </c>
      <c r="T140" s="41">
        <f t="shared" si="151"/>
        <v>27</v>
      </c>
      <c r="U140" s="41">
        <f>IFERROR(AA140/X140,0)</f>
        <v>466.62909923406227</v>
      </c>
      <c r="V140" s="41">
        <f t="shared" ref="V140:AB140" si="152">SUM(V120:V139)</f>
        <v>1</v>
      </c>
      <c r="W140" s="41">
        <f t="shared" si="152"/>
        <v>0</v>
      </c>
      <c r="X140" s="41">
        <f t="shared" si="152"/>
        <v>28</v>
      </c>
      <c r="Y140" s="41">
        <f t="shared" si="152"/>
        <v>674.54307599537799</v>
      </c>
      <c r="Z140" s="41">
        <f t="shared" si="152"/>
        <v>0</v>
      </c>
      <c r="AA140" s="45">
        <f t="shared" si="152"/>
        <v>13065.614778553743</v>
      </c>
      <c r="AB140" s="41">
        <f t="shared" si="152"/>
        <v>28</v>
      </c>
      <c r="AC140" s="41">
        <f>IFERROR(AI140/AF140,0)</f>
        <v>681.08327850666944</v>
      </c>
      <c r="AD140" s="41">
        <f t="shared" ref="AD140:AJ140" si="153">SUM(AD120:AD139)</f>
        <v>1</v>
      </c>
      <c r="AE140" s="41">
        <f t="shared" si="153"/>
        <v>12</v>
      </c>
      <c r="AF140" s="41">
        <f t="shared" si="153"/>
        <v>17</v>
      </c>
      <c r="AG140" s="41">
        <f t="shared" si="153"/>
        <v>1234.7292938142866</v>
      </c>
      <c r="AH140" s="41">
        <f t="shared" si="153"/>
        <v>-3742.5374951297181</v>
      </c>
      <c r="AI140" s="45">
        <f t="shared" si="153"/>
        <v>11578.41573461338</v>
      </c>
      <c r="AJ140" s="41">
        <f t="shared" si="153"/>
        <v>17</v>
      </c>
      <c r="AK140" s="41">
        <f>IFERROR(AQ140/AN140,0)</f>
        <v>733.09190493036658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17</v>
      </c>
      <c r="AO140" s="41">
        <f t="shared" si="154"/>
        <v>0</v>
      </c>
      <c r="AP140" s="41">
        <f t="shared" si="154"/>
        <v>0</v>
      </c>
      <c r="AQ140" s="45">
        <f t="shared" si="154"/>
        <v>12462.562383816232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8116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9765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10245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11023.62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-3364.7104390982822</v>
      </c>
      <c r="T142" s="39"/>
      <c r="U142" s="39"/>
      <c r="V142" s="53"/>
      <c r="W142" s="53"/>
      <c r="X142" s="110"/>
      <c r="Y142" s="39"/>
      <c r="Z142" s="39"/>
      <c r="AA142" s="54">
        <f>AA141-AA140</f>
        <v>-3300.6147785537432</v>
      </c>
      <c r="AB142" s="39"/>
      <c r="AC142" s="53"/>
      <c r="AD142" s="53"/>
      <c r="AE142" s="110"/>
      <c r="AF142" s="39"/>
      <c r="AG142" s="39"/>
      <c r="AH142" s="39"/>
      <c r="AI142" s="54">
        <f>AI141-AI140</f>
        <v>-1333.4157346133798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-1438.9423838162311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Entity Oversight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</v>
      </c>
      <c r="G153" s="35">
        <f>SUMIFS(WORKING!$AC$3:$AC$6802,WORKING!$A$3:$A$6802,Results!$D$3,WORKING!$B$3:$B$6802,Results!A153,WORKING!$C$3:$C$6802,Results!C153)/1000</f>
        <v>87.550540000000012</v>
      </c>
      <c r="H153" s="35">
        <f t="shared" si="161"/>
        <v>87.550540000000012</v>
      </c>
      <c r="I153" s="187">
        <v>1</v>
      </c>
      <c r="J153" s="212">
        <v>53</v>
      </c>
      <c r="K153" s="217">
        <f t="shared" si="162"/>
        <v>53</v>
      </c>
      <c r="L153" s="34">
        <f t="shared" si="155"/>
        <v>1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57.883135187444886</v>
      </c>
      <c r="N153" s="57">
        <v>0</v>
      </c>
      <c r="O153" s="57">
        <v>0</v>
      </c>
      <c r="P153" s="61">
        <f t="shared" si="156"/>
        <v>1</v>
      </c>
      <c r="Q153" s="40">
        <f t="shared" si="163"/>
        <v>0</v>
      </c>
      <c r="R153" s="40">
        <f t="shared" si="164"/>
        <v>0</v>
      </c>
      <c r="S153" s="44">
        <f t="shared" si="165"/>
        <v>57.883135187444886</v>
      </c>
      <c r="T153" s="35">
        <f t="shared" si="166"/>
        <v>1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62.86366965117103</v>
      </c>
      <c r="V153" s="57">
        <v>0</v>
      </c>
      <c r="W153" s="57">
        <v>0</v>
      </c>
      <c r="X153" s="61">
        <f t="shared" si="157"/>
        <v>1</v>
      </c>
      <c r="Y153" s="40">
        <f t="shared" si="167"/>
        <v>0</v>
      </c>
      <c r="Z153" s="40">
        <f t="shared" si="168"/>
        <v>0</v>
      </c>
      <c r="AA153" s="44">
        <f t="shared" si="169"/>
        <v>62.86366965117103</v>
      </c>
      <c r="AB153" s="35">
        <f t="shared" si="170"/>
        <v>1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68.20894617950205</v>
      </c>
      <c r="AD153" s="57">
        <v>0</v>
      </c>
      <c r="AE153" s="57">
        <v>0</v>
      </c>
      <c r="AF153" s="61">
        <f t="shared" si="158"/>
        <v>1</v>
      </c>
      <c r="AG153" s="40">
        <f t="shared" si="171"/>
        <v>0</v>
      </c>
      <c r="AH153" s="40">
        <f t="shared" si="172"/>
        <v>0</v>
      </c>
      <c r="AI153" s="44">
        <f t="shared" si="173"/>
        <v>68.20894617950205</v>
      </c>
      <c r="AJ153" s="35">
        <f t="shared" si="159"/>
        <v>1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73.870266280287822</v>
      </c>
      <c r="AL153" s="57">
        <v>0</v>
      </c>
      <c r="AM153" s="57">
        <v>0</v>
      </c>
      <c r="AN153" s="61">
        <f t="shared" si="160"/>
        <v>1</v>
      </c>
      <c r="AO153" s="40">
        <f t="shared" si="174"/>
        <v>0</v>
      </c>
      <c r="AP153" s="40">
        <f t="shared" si="175"/>
        <v>0</v>
      </c>
      <c r="AQ153" s="44">
        <f t="shared" si="176"/>
        <v>73.870266280287822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</v>
      </c>
      <c r="G154" s="35">
        <f>SUMIFS(WORKING!$AC$3:$AC$6802,WORKING!$A$3:$A$6802,Results!$D$3,WORKING!$B$3:$B$6802,Results!A154,WORKING!$C$3:$C$6802,Results!C154)/1000</f>
        <v>234.18424999999999</v>
      </c>
      <c r="H154" s="35">
        <f t="shared" si="161"/>
        <v>234.18424999999999</v>
      </c>
      <c r="I154" s="187">
        <v>1</v>
      </c>
      <c r="J154" s="212">
        <v>180</v>
      </c>
      <c r="K154" s="217">
        <f t="shared" si="162"/>
        <v>180</v>
      </c>
      <c r="L154" s="34">
        <f t="shared" si="155"/>
        <v>1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196.04312646463774</v>
      </c>
      <c r="N154" s="57">
        <v>0</v>
      </c>
      <c r="O154" s="57">
        <v>0</v>
      </c>
      <c r="P154" s="61">
        <f t="shared" si="156"/>
        <v>1</v>
      </c>
      <c r="Q154" s="40">
        <f t="shared" si="163"/>
        <v>0</v>
      </c>
      <c r="R154" s="40">
        <f t="shared" si="164"/>
        <v>0</v>
      </c>
      <c r="S154" s="44">
        <f t="shared" si="165"/>
        <v>196.04312646463774</v>
      </c>
      <c r="T154" s="35">
        <f t="shared" si="166"/>
        <v>1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212.74186650683328</v>
      </c>
      <c r="V154" s="57">
        <v>0</v>
      </c>
      <c r="W154" s="57">
        <v>0</v>
      </c>
      <c r="X154" s="61">
        <f t="shared" si="157"/>
        <v>1</v>
      </c>
      <c r="Y154" s="40">
        <f t="shared" si="167"/>
        <v>0</v>
      </c>
      <c r="Z154" s="40">
        <f t="shared" si="168"/>
        <v>0</v>
      </c>
      <c r="AA154" s="44">
        <f t="shared" si="169"/>
        <v>212.74186650683328</v>
      </c>
      <c r="AB154" s="35">
        <f t="shared" si="170"/>
        <v>1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230.64738775564015</v>
      </c>
      <c r="AD154" s="57">
        <v>0</v>
      </c>
      <c r="AE154" s="57">
        <v>0</v>
      </c>
      <c r="AF154" s="61">
        <f t="shared" si="158"/>
        <v>1</v>
      </c>
      <c r="AG154" s="40">
        <f t="shared" si="171"/>
        <v>0</v>
      </c>
      <c r="AH154" s="40">
        <f t="shared" si="172"/>
        <v>0</v>
      </c>
      <c r="AI154" s="44">
        <f t="shared" si="173"/>
        <v>230.64738775564015</v>
      </c>
      <c r="AJ154" s="35">
        <f t="shared" si="159"/>
        <v>1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249.59244518089119</v>
      </c>
      <c r="AL154" s="57">
        <v>0</v>
      </c>
      <c r="AM154" s="57">
        <v>0</v>
      </c>
      <c r="AN154" s="61">
        <f t="shared" si="160"/>
        <v>1</v>
      </c>
      <c r="AO154" s="40">
        <f t="shared" si="174"/>
        <v>0</v>
      </c>
      <c r="AP154" s="40">
        <f t="shared" si="175"/>
        <v>0</v>
      </c>
      <c r="AQ154" s="44">
        <f t="shared" si="176"/>
        <v>249.59244518089119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</v>
      </c>
      <c r="G158" s="35">
        <f>SUMIFS(WORKING!$AC$3:$AC$6802,WORKING!$A$3:$A$6802,Results!$D$3,WORKING!$B$3:$B$6802,Results!A158,WORKING!$C$3:$C$6802,Results!C158)/1000</f>
        <v>169.59868000000003</v>
      </c>
      <c r="H158" s="35">
        <f t="shared" si="161"/>
        <v>169.59868000000003</v>
      </c>
      <c r="I158" s="187">
        <v>1</v>
      </c>
      <c r="J158" s="212">
        <v>143</v>
      </c>
      <c r="K158" s="217">
        <f t="shared" si="162"/>
        <v>143</v>
      </c>
      <c r="L158" s="34">
        <f t="shared" si="155"/>
        <v>1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156.17570264478002</v>
      </c>
      <c r="N158" s="57">
        <v>0</v>
      </c>
      <c r="O158" s="57">
        <v>0</v>
      </c>
      <c r="P158" s="61">
        <f t="shared" si="156"/>
        <v>1</v>
      </c>
      <c r="Q158" s="40">
        <f t="shared" si="163"/>
        <v>0</v>
      </c>
      <c r="R158" s="40">
        <f t="shared" si="164"/>
        <v>0</v>
      </c>
      <c r="S158" s="44">
        <f t="shared" si="165"/>
        <v>156.17570264478002</v>
      </c>
      <c r="T158" s="35">
        <f t="shared" si="166"/>
        <v>1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169.61427719442705</v>
      </c>
      <c r="V158" s="57">
        <v>0</v>
      </c>
      <c r="W158" s="57">
        <v>0</v>
      </c>
      <c r="X158" s="61">
        <f t="shared" si="157"/>
        <v>1</v>
      </c>
      <c r="Y158" s="40">
        <f t="shared" si="167"/>
        <v>0</v>
      </c>
      <c r="Z158" s="40">
        <f t="shared" si="168"/>
        <v>0</v>
      </c>
      <c r="AA158" s="44">
        <f t="shared" si="169"/>
        <v>169.61427719442705</v>
      </c>
      <c r="AB158" s="35">
        <f t="shared" si="170"/>
        <v>1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184.03705328506598</v>
      </c>
      <c r="AD158" s="57">
        <v>0</v>
      </c>
      <c r="AE158" s="57">
        <v>0</v>
      </c>
      <c r="AF158" s="61">
        <f t="shared" si="158"/>
        <v>1</v>
      </c>
      <c r="AG158" s="40">
        <f t="shared" si="171"/>
        <v>0</v>
      </c>
      <c r="AH158" s="40">
        <f t="shared" si="172"/>
        <v>0</v>
      </c>
      <c r="AI158" s="44">
        <f t="shared" si="173"/>
        <v>184.03705328506598</v>
      </c>
      <c r="AJ158" s="35">
        <f t="shared" si="159"/>
        <v>1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199.31264388179792</v>
      </c>
      <c r="AL158" s="57">
        <v>0</v>
      </c>
      <c r="AM158" s="57">
        <v>0</v>
      </c>
      <c r="AN158" s="61">
        <f t="shared" si="160"/>
        <v>1</v>
      </c>
      <c r="AO158" s="40">
        <f t="shared" si="174"/>
        <v>0</v>
      </c>
      <c r="AP158" s="40">
        <f t="shared" si="175"/>
        <v>0</v>
      </c>
      <c r="AQ158" s="44">
        <f t="shared" si="176"/>
        <v>199.31264388179792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1</v>
      </c>
      <c r="G159" s="35">
        <f>SUMIFS(WORKING!$AC$3:$AC$6802,WORKING!$A$3:$A$6802,Results!$D$3,WORKING!$B$3:$B$6802,Results!A159,WORKING!$C$3:$C$6802,Results!C159)/1000</f>
        <v>721.45551999999998</v>
      </c>
      <c r="H159" s="35">
        <f t="shared" si="161"/>
        <v>721.45551999999998</v>
      </c>
      <c r="I159" s="187">
        <v>1</v>
      </c>
      <c r="J159" s="212">
        <v>619</v>
      </c>
      <c r="K159" s="217">
        <f t="shared" si="162"/>
        <v>619</v>
      </c>
      <c r="L159" s="34">
        <f t="shared" si="155"/>
        <v>1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675.68037295507486</v>
      </c>
      <c r="N159" s="57">
        <v>0</v>
      </c>
      <c r="O159" s="57">
        <v>0</v>
      </c>
      <c r="P159" s="61">
        <f t="shared" si="156"/>
        <v>1</v>
      </c>
      <c r="Q159" s="40">
        <f t="shared" si="163"/>
        <v>0</v>
      </c>
      <c r="R159" s="40">
        <f t="shared" si="164"/>
        <v>0</v>
      </c>
      <c r="S159" s="44">
        <f t="shared" si="165"/>
        <v>675.68037295507486</v>
      </c>
      <c r="T159" s="35">
        <f t="shared" si="166"/>
        <v>1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733.43809724954917</v>
      </c>
      <c r="V159" s="57">
        <v>0</v>
      </c>
      <c r="W159" s="57">
        <v>0</v>
      </c>
      <c r="X159" s="61">
        <f t="shared" si="157"/>
        <v>1</v>
      </c>
      <c r="Y159" s="40">
        <f t="shared" si="167"/>
        <v>0</v>
      </c>
      <c r="Z159" s="40">
        <f t="shared" si="168"/>
        <v>0</v>
      </c>
      <c r="AA159" s="44">
        <f t="shared" si="169"/>
        <v>733.43809724954917</v>
      </c>
      <c r="AB159" s="35">
        <f t="shared" si="170"/>
        <v>1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795.38895066719203</v>
      </c>
      <c r="AD159" s="57">
        <v>0</v>
      </c>
      <c r="AE159" s="57">
        <v>0</v>
      </c>
      <c r="AF159" s="61">
        <f t="shared" si="158"/>
        <v>1</v>
      </c>
      <c r="AG159" s="40">
        <f t="shared" si="171"/>
        <v>0</v>
      </c>
      <c r="AH159" s="40">
        <f t="shared" si="172"/>
        <v>0</v>
      </c>
      <c r="AI159" s="44">
        <f t="shared" si="173"/>
        <v>795.38895066719203</v>
      </c>
      <c r="AJ159" s="35">
        <f t="shared" si="159"/>
        <v>1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860.9587743765295</v>
      </c>
      <c r="AL159" s="57">
        <v>0</v>
      </c>
      <c r="AM159" s="57">
        <v>0</v>
      </c>
      <c r="AN159" s="61">
        <f t="shared" si="160"/>
        <v>1</v>
      </c>
      <c r="AO159" s="40">
        <f t="shared" si="174"/>
        <v>0</v>
      </c>
      <c r="AP159" s="40">
        <f t="shared" si="175"/>
        <v>0</v>
      </c>
      <c r="AQ159" s="44">
        <f t="shared" si="176"/>
        <v>860.9587743765295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1</v>
      </c>
      <c r="G160" s="35">
        <f>SUMIFS(WORKING!$AC$3:$AC$6802,WORKING!$A$3:$A$6802,Results!$D$3,WORKING!$B$3:$B$6802,Results!A160,WORKING!$C$3:$C$6802,Results!C160)/1000</f>
        <v>1008.7183</v>
      </c>
      <c r="H160" s="35">
        <f t="shared" si="161"/>
        <v>1008.7183</v>
      </c>
      <c r="I160" s="187">
        <v>1</v>
      </c>
      <c r="J160" s="212">
        <v>792</v>
      </c>
      <c r="K160" s="217">
        <f t="shared" si="162"/>
        <v>792</v>
      </c>
      <c r="L160" s="34">
        <f t="shared" si="155"/>
        <v>1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830.2005397126436</v>
      </c>
      <c r="N160" s="57">
        <v>0</v>
      </c>
      <c r="O160" s="57">
        <v>0</v>
      </c>
      <c r="P160" s="61">
        <f t="shared" si="156"/>
        <v>1</v>
      </c>
      <c r="Q160" s="40">
        <f t="shared" si="163"/>
        <v>0</v>
      </c>
      <c r="R160" s="40">
        <f t="shared" si="164"/>
        <v>0</v>
      </c>
      <c r="S160" s="44">
        <f t="shared" si="165"/>
        <v>830.2005397126436</v>
      </c>
      <c r="T160" s="35">
        <f t="shared" si="166"/>
        <v>1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892.98956690270893</v>
      </c>
      <c r="V160" s="57">
        <v>0</v>
      </c>
      <c r="W160" s="57">
        <v>0</v>
      </c>
      <c r="X160" s="61">
        <f t="shared" si="157"/>
        <v>1</v>
      </c>
      <c r="Y160" s="40">
        <f t="shared" si="167"/>
        <v>0</v>
      </c>
      <c r="Z160" s="40">
        <f t="shared" si="168"/>
        <v>0</v>
      </c>
      <c r="AA160" s="44">
        <f t="shared" si="169"/>
        <v>892.98956690270893</v>
      </c>
      <c r="AB160" s="35">
        <f t="shared" si="170"/>
        <v>1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959.62124292784063</v>
      </c>
      <c r="AD160" s="57">
        <v>0</v>
      </c>
      <c r="AE160" s="57">
        <v>0</v>
      </c>
      <c r="AF160" s="61">
        <f t="shared" si="158"/>
        <v>1</v>
      </c>
      <c r="AG160" s="40">
        <f t="shared" si="171"/>
        <v>0</v>
      </c>
      <c r="AH160" s="40">
        <f t="shared" si="172"/>
        <v>0</v>
      </c>
      <c r="AI160" s="44">
        <f t="shared" si="173"/>
        <v>959.62124292784063</v>
      </c>
      <c r="AJ160" s="35">
        <f t="shared" si="159"/>
        <v>1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1029.2771910842703</v>
      </c>
      <c r="AL160" s="57">
        <v>0</v>
      </c>
      <c r="AM160" s="57">
        <v>0</v>
      </c>
      <c r="AN160" s="61">
        <f t="shared" si="160"/>
        <v>1</v>
      </c>
      <c r="AO160" s="40">
        <f t="shared" si="174"/>
        <v>0</v>
      </c>
      <c r="AP160" s="40">
        <f t="shared" si="175"/>
        <v>0</v>
      </c>
      <c r="AQ160" s="44">
        <f t="shared" si="176"/>
        <v>1029.2771910842703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</v>
      </c>
      <c r="G161" s="35">
        <f>SUMIFS(WORKING!$AC$3:$AC$6802,WORKING!$A$3:$A$6802,Results!$D$3,WORKING!$B$3:$B$6802,Results!A161,WORKING!$C$3:$C$6802,Results!C161)/1000</f>
        <v>1004.9236100000001</v>
      </c>
      <c r="H161" s="35">
        <f t="shared" si="161"/>
        <v>1004.9236100000001</v>
      </c>
      <c r="I161" s="187">
        <v>1</v>
      </c>
      <c r="J161" s="212">
        <v>1680</v>
      </c>
      <c r="K161" s="217">
        <f t="shared" si="162"/>
        <v>1680</v>
      </c>
      <c r="L161" s="34">
        <f t="shared" si="155"/>
        <v>1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1761.4700897933883</v>
      </c>
      <c r="N161" s="57">
        <v>1</v>
      </c>
      <c r="O161" s="57">
        <v>0</v>
      </c>
      <c r="P161" s="61">
        <f t="shared" si="156"/>
        <v>2</v>
      </c>
      <c r="Q161" s="40">
        <f t="shared" si="163"/>
        <v>1761.4700897933883</v>
      </c>
      <c r="R161" s="40">
        <f t="shared" si="164"/>
        <v>0</v>
      </c>
      <c r="S161" s="44">
        <f t="shared" si="165"/>
        <v>3522.9401795867766</v>
      </c>
      <c r="T161" s="35">
        <f t="shared" si="166"/>
        <v>2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1895.1640447788063</v>
      </c>
      <c r="V161" s="57">
        <v>0</v>
      </c>
      <c r="W161" s="57">
        <v>0</v>
      </c>
      <c r="X161" s="61">
        <f t="shared" si="157"/>
        <v>2</v>
      </c>
      <c r="Y161" s="40">
        <f t="shared" si="167"/>
        <v>0</v>
      </c>
      <c r="Z161" s="40">
        <f t="shared" si="168"/>
        <v>0</v>
      </c>
      <c r="AA161" s="44">
        <f t="shared" si="169"/>
        <v>3790.3280895576127</v>
      </c>
      <c r="AB161" s="35">
        <f t="shared" si="170"/>
        <v>2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2037.0816577682772</v>
      </c>
      <c r="AD161" s="57">
        <v>0</v>
      </c>
      <c r="AE161" s="57">
        <v>0</v>
      </c>
      <c r="AF161" s="61">
        <f t="shared" si="158"/>
        <v>2</v>
      </c>
      <c r="AG161" s="40">
        <f t="shared" si="171"/>
        <v>0</v>
      </c>
      <c r="AH161" s="40">
        <f t="shared" si="172"/>
        <v>0</v>
      </c>
      <c r="AI161" s="44">
        <f t="shared" si="173"/>
        <v>4074.1633155365544</v>
      </c>
      <c r="AJ161" s="35">
        <f t="shared" si="159"/>
        <v>2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2185.491368201268</v>
      </c>
      <c r="AL161" s="57">
        <v>0</v>
      </c>
      <c r="AM161" s="57">
        <v>0</v>
      </c>
      <c r="AN161" s="61">
        <f t="shared" si="160"/>
        <v>2</v>
      </c>
      <c r="AO161" s="40">
        <f t="shared" si="174"/>
        <v>0</v>
      </c>
      <c r="AP161" s="40">
        <f t="shared" si="175"/>
        <v>0</v>
      </c>
      <c r="AQ161" s="44">
        <f t="shared" si="176"/>
        <v>4370.9827364025359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15.071350000000001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1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6</v>
      </c>
      <c r="G168" s="41">
        <f>SUM(G148:G167)</f>
        <v>3241.5022500000005</v>
      </c>
      <c r="H168" s="41">
        <f>IFERROR(G168/F168,0)</f>
        <v>540.25037500000008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6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3482.0713500000002</v>
      </c>
      <c r="K168" s="41">
        <f>IFERROR(J168/I168,"")</f>
        <v>580.34522500000003</v>
      </c>
      <c r="L168" s="41">
        <f>SUM(L148:L167)</f>
        <v>6</v>
      </c>
      <c r="M168" s="41">
        <f>IFERROR(S168/P168,0)</f>
        <v>679.86538206891964</v>
      </c>
      <c r="N168" s="41">
        <f t="shared" ref="N168:T168" si="177">SUM(N148:N167)</f>
        <v>2</v>
      </c>
      <c r="O168" s="41">
        <f t="shared" si="177"/>
        <v>0</v>
      </c>
      <c r="P168" s="41">
        <f t="shared" si="177"/>
        <v>8</v>
      </c>
      <c r="Q168" s="41">
        <f t="shared" si="177"/>
        <v>1761.4700897933883</v>
      </c>
      <c r="R168" s="41">
        <f t="shared" si="177"/>
        <v>0</v>
      </c>
      <c r="S168" s="45">
        <f t="shared" si="177"/>
        <v>5438.9230565513571</v>
      </c>
      <c r="T168" s="41">
        <f t="shared" si="177"/>
        <v>8</v>
      </c>
      <c r="U168" s="41">
        <f>IFERROR(AA168/X168,0)</f>
        <v>732.74694588278771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8</v>
      </c>
      <c r="Y168" s="41">
        <f t="shared" si="178"/>
        <v>0</v>
      </c>
      <c r="Z168" s="41">
        <f t="shared" si="178"/>
        <v>0</v>
      </c>
      <c r="AA168" s="45">
        <f t="shared" si="178"/>
        <v>5861.9755670623017</v>
      </c>
      <c r="AB168" s="41">
        <f t="shared" si="178"/>
        <v>8</v>
      </c>
      <c r="AC168" s="41">
        <f>IFERROR(AI168/AF168,0)</f>
        <v>789.00836204397433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8</v>
      </c>
      <c r="AG168" s="41">
        <f t="shared" si="179"/>
        <v>0</v>
      </c>
      <c r="AH168" s="41">
        <f t="shared" si="179"/>
        <v>0</v>
      </c>
      <c r="AI168" s="45">
        <f t="shared" si="179"/>
        <v>6312.0668963517946</v>
      </c>
      <c r="AJ168" s="41">
        <f t="shared" si="179"/>
        <v>8</v>
      </c>
      <c r="AK168" s="41">
        <f>IFERROR(AQ168/AN168,0)</f>
        <v>847.99925715078905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8</v>
      </c>
      <c r="AO168" s="41">
        <f t="shared" si="180"/>
        <v>0</v>
      </c>
      <c r="AP168" s="41">
        <f t="shared" si="180"/>
        <v>0</v>
      </c>
      <c r="AQ168" s="45">
        <f t="shared" si="180"/>
        <v>6783.9940572063124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8944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9457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9996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10755.696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3505.0769434486429</v>
      </c>
      <c r="T170" s="39"/>
      <c r="U170" s="39"/>
      <c r="V170" s="53"/>
      <c r="W170" s="53"/>
      <c r="X170" s="110"/>
      <c r="Y170" s="39"/>
      <c r="Z170" s="39"/>
      <c r="AA170" s="54">
        <f>AA169-AA168</f>
        <v>3595.0244329376983</v>
      </c>
      <c r="AB170" s="39"/>
      <c r="AC170" s="53"/>
      <c r="AD170" s="53"/>
      <c r="AE170" s="110"/>
      <c r="AF170" s="39"/>
      <c r="AG170" s="39"/>
      <c r="AH170" s="39"/>
      <c r="AI170" s="54">
        <f>AI169-AI168</f>
        <v>3683.9331036482054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3971.7019427936875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vJrU5/XVwj/jZ+bhX/X6Ur3ZK2G0FwGrEXs/MBefZKEaMiB48tDefi6AESGzmGBK3rD7h+1CeXKV9uzBDJL1vg==" saltValue="0W+aVJglEfkF1KuwRquDL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Communications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42671.483491782405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NAT_HRBP__42671.4834917824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HRBP-Vote03.xlsx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microsoft.com/office/2006/documentManagement/types"/>
    <ds:schemaRef ds:uri="df7ca258-5e24-45de-bd31-dbc76bc6765a"/>
    <ds:schemaRef ds:uri="http://purl.org/dc/terms/"/>
    <ds:schemaRef ds:uri="http://purl.org/dc/elements/1.1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